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Z:\VYSOKÁ - vodovod\2_DPS (2021)\x_Rozpočet\"/>
    </mc:Choice>
  </mc:AlternateContent>
  <xr:revisionPtr revIDLastSave="0" documentId="13_ncr:1_{5AEB5F22-BBBA-4BDA-A41A-C2476747B7EE}" xr6:coauthVersionLast="47" xr6:coauthVersionMax="47" xr10:uidLastSave="{00000000-0000-0000-0000-000000000000}"/>
  <bookViews>
    <workbookView xWindow="38490" yWindow="0" windowWidth="26280" windowHeight="21600" xr2:uid="{00000000-000D-0000-FFFF-FFFF00000000}"/>
  </bookViews>
  <sheets>
    <sheet name="Rekapitulace stavby" sheetId="1" r:id="rId1"/>
    <sheet name="01 - Propojení vodovodů D..." sheetId="2" r:id="rId2"/>
    <sheet name="VRN - Vedlejší náklady" sheetId="3" r:id="rId3"/>
  </sheets>
  <definedNames>
    <definedName name="_xlnm._FilterDatabase" localSheetId="1" hidden="1">'01 - Propojení vodovodů D...'!$C$137:$K$929</definedName>
    <definedName name="_xlnm._FilterDatabase" localSheetId="2" hidden="1">'VRN - Vedlejší náklady'!$C$124:$K$193</definedName>
    <definedName name="_xlnm.Print_Titles" localSheetId="1">'01 - Propojení vodovodů D...'!$137:$137</definedName>
    <definedName name="_xlnm.Print_Titles" localSheetId="0">'Rekapitulace stavby'!$92:$92</definedName>
    <definedName name="_xlnm.Print_Titles" localSheetId="2">'VRN - Vedlejší náklady'!$124:$124</definedName>
    <definedName name="_xlnm.Print_Area" localSheetId="1">'01 - Propojení vodovodů D...'!$C$4:$J$76,'01 - Propojení vodovodů D...'!$C$82:$J$119,'01 - Propojení vodovodů D...'!$C$125:$J$929</definedName>
    <definedName name="_xlnm.Print_Area" localSheetId="0">'Rekapitulace stavby'!$D$4:$AO$76,'Rekapitulace stavby'!$C$82:$AQ$97</definedName>
    <definedName name="_xlnm.Print_Area" localSheetId="2">'VRN - Vedlejší náklady'!$C$4:$J$76,'VRN - Vedlejší náklady'!$C$82:$J$106,'VRN - Vedlejší náklady'!$C$112:$J$193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3" i="3"/>
  <c r="BH183" i="3"/>
  <c r="BG183" i="3"/>
  <c r="BF183" i="3"/>
  <c r="T183" i="3"/>
  <c r="T182" i="3"/>
  <c r="R183" i="3"/>
  <c r="R182" i="3"/>
  <c r="P183" i="3"/>
  <c r="P182" i="3" s="1"/>
  <c r="BI180" i="3"/>
  <c r="BH180" i="3"/>
  <c r="BG180" i="3"/>
  <c r="BF180" i="3"/>
  <c r="T180" i="3"/>
  <c r="R180" i="3"/>
  <c r="P180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T148" i="3"/>
  <c r="R149" i="3"/>
  <c r="R148" i="3"/>
  <c r="P149" i="3"/>
  <c r="P148" i="3" s="1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T127" i="3"/>
  <c r="T126" i="3" s="1"/>
  <c r="R128" i="3"/>
  <c r="R127" i="3"/>
  <c r="R126" i="3"/>
  <c r="P128" i="3"/>
  <c r="P127" i="3" s="1"/>
  <c r="P126" i="3" s="1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/>
  <c r="J17" i="3"/>
  <c r="J12" i="3"/>
  <c r="J119" i="3"/>
  <c r="E7" i="3"/>
  <c r="E85" i="3" s="1"/>
  <c r="J37" i="2"/>
  <c r="J36" i="2"/>
  <c r="AY95" i="1" s="1"/>
  <c r="J35" i="2"/>
  <c r="AX95" i="1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19" i="2"/>
  <c r="BH919" i="2"/>
  <c r="BG919" i="2"/>
  <c r="BF919" i="2"/>
  <c r="T919" i="2"/>
  <c r="R919" i="2"/>
  <c r="P919" i="2"/>
  <c r="BI914" i="2"/>
  <c r="BH914" i="2"/>
  <c r="BG914" i="2"/>
  <c r="BF914" i="2"/>
  <c r="T914" i="2"/>
  <c r="R914" i="2"/>
  <c r="P914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3" i="2"/>
  <c r="BH893" i="2"/>
  <c r="BG893" i="2"/>
  <c r="BF893" i="2"/>
  <c r="T893" i="2"/>
  <c r="T892" i="2" s="1"/>
  <c r="R893" i="2"/>
  <c r="R892" i="2"/>
  <c r="P893" i="2"/>
  <c r="P892" i="2"/>
  <c r="BI887" i="2"/>
  <c r="BH887" i="2"/>
  <c r="BG887" i="2"/>
  <c r="BF887" i="2"/>
  <c r="T887" i="2"/>
  <c r="R887" i="2"/>
  <c r="P887" i="2"/>
  <c r="BI882" i="2"/>
  <c r="BH882" i="2"/>
  <c r="BG882" i="2"/>
  <c r="BF882" i="2"/>
  <c r="T882" i="2"/>
  <c r="R882" i="2"/>
  <c r="P882" i="2"/>
  <c r="BI877" i="2"/>
  <c r="BH877" i="2"/>
  <c r="BG877" i="2"/>
  <c r="BF877" i="2"/>
  <c r="T877" i="2"/>
  <c r="R877" i="2"/>
  <c r="P877" i="2"/>
  <c r="BI868" i="2"/>
  <c r="BH868" i="2"/>
  <c r="BG868" i="2"/>
  <c r="BF868" i="2"/>
  <c r="T868" i="2"/>
  <c r="R868" i="2"/>
  <c r="P868" i="2"/>
  <c r="BI860" i="2"/>
  <c r="BH860" i="2"/>
  <c r="BG860" i="2"/>
  <c r="BF860" i="2"/>
  <c r="T860" i="2"/>
  <c r="R860" i="2"/>
  <c r="P860" i="2"/>
  <c r="BI852" i="2"/>
  <c r="BH852" i="2"/>
  <c r="BG852" i="2"/>
  <c r="BF852" i="2"/>
  <c r="T852" i="2"/>
  <c r="R852" i="2"/>
  <c r="P852" i="2"/>
  <c r="BI847" i="2"/>
  <c r="BH847" i="2"/>
  <c r="BG847" i="2"/>
  <c r="BF847" i="2"/>
  <c r="T847" i="2"/>
  <c r="R847" i="2"/>
  <c r="P847" i="2"/>
  <c r="BI842" i="2"/>
  <c r="BH842" i="2"/>
  <c r="BG842" i="2"/>
  <c r="BF842" i="2"/>
  <c r="T842" i="2"/>
  <c r="R842" i="2"/>
  <c r="P842" i="2"/>
  <c r="BI837" i="2"/>
  <c r="BH837" i="2"/>
  <c r="BG837" i="2"/>
  <c r="BF837" i="2"/>
  <c r="T837" i="2"/>
  <c r="R837" i="2"/>
  <c r="P837" i="2"/>
  <c r="BI832" i="2"/>
  <c r="BH832" i="2"/>
  <c r="BG832" i="2"/>
  <c r="BF832" i="2"/>
  <c r="T832" i="2"/>
  <c r="R832" i="2"/>
  <c r="P832" i="2"/>
  <c r="BI827" i="2"/>
  <c r="BH827" i="2"/>
  <c r="BG827" i="2"/>
  <c r="BF827" i="2"/>
  <c r="T827" i="2"/>
  <c r="R827" i="2"/>
  <c r="P827" i="2"/>
  <c r="BI821" i="2"/>
  <c r="BH821" i="2"/>
  <c r="BG821" i="2"/>
  <c r="BF821" i="2"/>
  <c r="T821" i="2"/>
  <c r="R821" i="2"/>
  <c r="P821" i="2"/>
  <c r="BI815" i="2"/>
  <c r="BH815" i="2"/>
  <c r="BG815" i="2"/>
  <c r="BF815" i="2"/>
  <c r="T815" i="2"/>
  <c r="R815" i="2"/>
  <c r="P815" i="2"/>
  <c r="BI810" i="2"/>
  <c r="BH810" i="2"/>
  <c r="BG810" i="2"/>
  <c r="BF810" i="2"/>
  <c r="T810" i="2"/>
  <c r="R810" i="2"/>
  <c r="P810" i="2"/>
  <c r="BI805" i="2"/>
  <c r="BH805" i="2"/>
  <c r="BG805" i="2"/>
  <c r="BF805" i="2"/>
  <c r="T805" i="2"/>
  <c r="R805" i="2"/>
  <c r="P805" i="2"/>
  <c r="BI796" i="2"/>
  <c r="BH796" i="2"/>
  <c r="BG796" i="2"/>
  <c r="BF796" i="2"/>
  <c r="T796" i="2"/>
  <c r="R796" i="2"/>
  <c r="P796" i="2"/>
  <c r="BI788" i="2"/>
  <c r="BH788" i="2"/>
  <c r="BG788" i="2"/>
  <c r="BF788" i="2"/>
  <c r="T788" i="2"/>
  <c r="R788" i="2"/>
  <c r="P788" i="2"/>
  <c r="BI783" i="2"/>
  <c r="BH783" i="2"/>
  <c r="BG783" i="2"/>
  <c r="BF783" i="2"/>
  <c r="T783" i="2"/>
  <c r="R783" i="2"/>
  <c r="P783" i="2"/>
  <c r="BI778" i="2"/>
  <c r="BH778" i="2"/>
  <c r="BG778" i="2"/>
  <c r="BF778" i="2"/>
  <c r="T778" i="2"/>
  <c r="R778" i="2"/>
  <c r="P778" i="2"/>
  <c r="BI771" i="2"/>
  <c r="BH771" i="2"/>
  <c r="BG771" i="2"/>
  <c r="BF771" i="2"/>
  <c r="T771" i="2"/>
  <c r="R771" i="2"/>
  <c r="P771" i="2"/>
  <c r="BI762" i="2"/>
  <c r="BH762" i="2"/>
  <c r="BG762" i="2"/>
  <c r="BF762" i="2"/>
  <c r="T762" i="2"/>
  <c r="R762" i="2"/>
  <c r="P762" i="2"/>
  <c r="BI757" i="2"/>
  <c r="BH757" i="2"/>
  <c r="BG757" i="2"/>
  <c r="BF757" i="2"/>
  <c r="T757" i="2"/>
  <c r="R757" i="2"/>
  <c r="P757" i="2"/>
  <c r="BI751" i="2"/>
  <c r="BH751" i="2"/>
  <c r="BG751" i="2"/>
  <c r="BF751" i="2"/>
  <c r="T751" i="2"/>
  <c r="R751" i="2"/>
  <c r="P751" i="2"/>
  <c r="BI746" i="2"/>
  <c r="BH746" i="2"/>
  <c r="BG746" i="2"/>
  <c r="BF746" i="2"/>
  <c r="T746" i="2"/>
  <c r="R746" i="2"/>
  <c r="P746" i="2"/>
  <c r="BI739" i="2"/>
  <c r="BH739" i="2"/>
  <c r="BG739" i="2"/>
  <c r="BF739" i="2"/>
  <c r="T739" i="2"/>
  <c r="R739" i="2"/>
  <c r="P739" i="2"/>
  <c r="BI733" i="2"/>
  <c r="BH733" i="2"/>
  <c r="BG733" i="2"/>
  <c r="BF733" i="2"/>
  <c r="T733" i="2"/>
  <c r="R733" i="2"/>
  <c r="P733" i="2"/>
  <c r="BI726" i="2"/>
  <c r="BH726" i="2"/>
  <c r="BG726" i="2"/>
  <c r="BF726" i="2"/>
  <c r="T726" i="2"/>
  <c r="R726" i="2"/>
  <c r="P726" i="2"/>
  <c r="BI717" i="2"/>
  <c r="BH717" i="2"/>
  <c r="BG717" i="2"/>
  <c r="BF717" i="2"/>
  <c r="T717" i="2"/>
  <c r="R717" i="2"/>
  <c r="P717" i="2"/>
  <c r="BI712" i="2"/>
  <c r="BH712" i="2"/>
  <c r="BG712" i="2"/>
  <c r="BF712" i="2"/>
  <c r="T712" i="2"/>
  <c r="R712" i="2"/>
  <c r="P712" i="2"/>
  <c r="BI707" i="2"/>
  <c r="BH707" i="2"/>
  <c r="BG707" i="2"/>
  <c r="BF707" i="2"/>
  <c r="T707" i="2"/>
  <c r="R707" i="2"/>
  <c r="P707" i="2"/>
  <c r="BI702" i="2"/>
  <c r="BH702" i="2"/>
  <c r="BG702" i="2"/>
  <c r="BF702" i="2"/>
  <c r="T702" i="2"/>
  <c r="R702" i="2"/>
  <c r="P702" i="2"/>
  <c r="BI693" i="2"/>
  <c r="BH693" i="2"/>
  <c r="BG693" i="2"/>
  <c r="BF693" i="2"/>
  <c r="T693" i="2"/>
  <c r="R693" i="2"/>
  <c r="P693" i="2"/>
  <c r="BI688" i="2"/>
  <c r="BH688" i="2"/>
  <c r="BG688" i="2"/>
  <c r="BF688" i="2"/>
  <c r="T688" i="2"/>
  <c r="R688" i="2"/>
  <c r="P688" i="2"/>
  <c r="BI683" i="2"/>
  <c r="BH683" i="2"/>
  <c r="BG683" i="2"/>
  <c r="BF683" i="2"/>
  <c r="T683" i="2"/>
  <c r="R683" i="2"/>
  <c r="P683" i="2"/>
  <c r="BI678" i="2"/>
  <c r="BH678" i="2"/>
  <c r="BG678" i="2"/>
  <c r="BF678" i="2"/>
  <c r="T678" i="2"/>
  <c r="R678" i="2"/>
  <c r="P678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3" i="2"/>
  <c r="BH663" i="2"/>
  <c r="BG663" i="2"/>
  <c r="BF663" i="2"/>
  <c r="T663" i="2"/>
  <c r="R663" i="2"/>
  <c r="P663" i="2"/>
  <c r="BI658" i="2"/>
  <c r="BH658" i="2"/>
  <c r="BG658" i="2"/>
  <c r="BF658" i="2"/>
  <c r="T658" i="2"/>
  <c r="R658" i="2"/>
  <c r="P658" i="2"/>
  <c r="BI653" i="2"/>
  <c r="BH653" i="2"/>
  <c r="BG653" i="2"/>
  <c r="BF653" i="2"/>
  <c r="T653" i="2"/>
  <c r="R653" i="2"/>
  <c r="P653" i="2"/>
  <c r="BI645" i="2"/>
  <c r="BH645" i="2"/>
  <c r="BG645" i="2"/>
  <c r="BF645" i="2"/>
  <c r="T645" i="2"/>
  <c r="R645" i="2"/>
  <c r="P645" i="2"/>
  <c r="BI635" i="2"/>
  <c r="BH635" i="2"/>
  <c r="BG635" i="2"/>
  <c r="BF635" i="2"/>
  <c r="T635" i="2"/>
  <c r="R635" i="2"/>
  <c r="P635" i="2"/>
  <c r="BI629" i="2"/>
  <c r="BH629" i="2"/>
  <c r="BG629" i="2"/>
  <c r="BF629" i="2"/>
  <c r="T629" i="2"/>
  <c r="R629" i="2"/>
  <c r="P629" i="2"/>
  <c r="BI622" i="2"/>
  <c r="BH622" i="2"/>
  <c r="BG622" i="2"/>
  <c r="BF622" i="2"/>
  <c r="T622" i="2"/>
  <c r="R622" i="2"/>
  <c r="P622" i="2"/>
  <c r="BI616" i="2"/>
  <c r="BH616" i="2"/>
  <c r="BG616" i="2"/>
  <c r="BF616" i="2"/>
  <c r="T616" i="2"/>
  <c r="R616" i="2"/>
  <c r="P616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2" i="2"/>
  <c r="BH592" i="2"/>
  <c r="BG592" i="2"/>
  <c r="BF592" i="2"/>
  <c r="T592" i="2"/>
  <c r="R592" i="2"/>
  <c r="P592" i="2"/>
  <c r="BI587" i="2"/>
  <c r="BH587" i="2"/>
  <c r="BG587" i="2"/>
  <c r="BF587" i="2"/>
  <c r="T587" i="2"/>
  <c r="R587" i="2"/>
  <c r="P587" i="2"/>
  <c r="BI582" i="2"/>
  <c r="BH582" i="2"/>
  <c r="BG582" i="2"/>
  <c r="BF582" i="2"/>
  <c r="T582" i="2"/>
  <c r="R582" i="2"/>
  <c r="P582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67" i="2"/>
  <c r="BH567" i="2"/>
  <c r="BG567" i="2"/>
  <c r="BF567" i="2"/>
  <c r="T567" i="2"/>
  <c r="R567" i="2"/>
  <c r="P567" i="2"/>
  <c r="BI562" i="2"/>
  <c r="BH562" i="2"/>
  <c r="BG562" i="2"/>
  <c r="BF562" i="2"/>
  <c r="T562" i="2"/>
  <c r="R562" i="2"/>
  <c r="P562" i="2"/>
  <c r="BI557" i="2"/>
  <c r="BH557" i="2"/>
  <c r="BG557" i="2"/>
  <c r="BF557" i="2"/>
  <c r="T557" i="2"/>
  <c r="R557" i="2"/>
  <c r="P557" i="2"/>
  <c r="BI552" i="2"/>
  <c r="BH552" i="2"/>
  <c r="BG552" i="2"/>
  <c r="BF552" i="2"/>
  <c r="T552" i="2"/>
  <c r="R552" i="2"/>
  <c r="P552" i="2"/>
  <c r="BI543" i="2"/>
  <c r="BH543" i="2"/>
  <c r="BG543" i="2"/>
  <c r="BF543" i="2"/>
  <c r="T543" i="2"/>
  <c r="R543" i="2"/>
  <c r="P543" i="2"/>
  <c r="BI535" i="2"/>
  <c r="BH535" i="2"/>
  <c r="BG535" i="2"/>
  <c r="BF535" i="2"/>
  <c r="T535" i="2"/>
  <c r="R535" i="2"/>
  <c r="P535" i="2"/>
  <c r="BI529" i="2"/>
  <c r="BH529" i="2"/>
  <c r="BG529" i="2"/>
  <c r="BF529" i="2"/>
  <c r="T529" i="2"/>
  <c r="R529" i="2"/>
  <c r="P529" i="2"/>
  <c r="BI521" i="2"/>
  <c r="BH521" i="2"/>
  <c r="BG521" i="2"/>
  <c r="BF521" i="2"/>
  <c r="T521" i="2"/>
  <c r="R521" i="2"/>
  <c r="P521" i="2"/>
  <c r="BI515" i="2"/>
  <c r="BH515" i="2"/>
  <c r="BG515" i="2"/>
  <c r="BF515" i="2"/>
  <c r="T515" i="2"/>
  <c r="R515" i="2"/>
  <c r="P515" i="2"/>
  <c r="BI509" i="2"/>
  <c r="BH509" i="2"/>
  <c r="BG509" i="2"/>
  <c r="BF509" i="2"/>
  <c r="T509" i="2"/>
  <c r="R509" i="2"/>
  <c r="P509" i="2"/>
  <c r="BI497" i="2"/>
  <c r="BH497" i="2"/>
  <c r="BG497" i="2"/>
  <c r="BF497" i="2"/>
  <c r="T497" i="2"/>
  <c r="R497" i="2"/>
  <c r="P497" i="2"/>
  <c r="BI491" i="2"/>
  <c r="BH491" i="2"/>
  <c r="BG491" i="2"/>
  <c r="BF491" i="2"/>
  <c r="T491" i="2"/>
  <c r="R491" i="2"/>
  <c r="P491" i="2"/>
  <c r="BI486" i="2"/>
  <c r="BH486" i="2"/>
  <c r="BG486" i="2"/>
  <c r="BF486" i="2"/>
  <c r="T486" i="2"/>
  <c r="R486" i="2"/>
  <c r="P486" i="2"/>
  <c r="BI480" i="2"/>
  <c r="BH480" i="2"/>
  <c r="BG480" i="2"/>
  <c r="BF480" i="2"/>
  <c r="T480" i="2"/>
  <c r="R480" i="2"/>
  <c r="P480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2" i="2"/>
  <c r="BH462" i="2"/>
  <c r="BG462" i="2"/>
  <c r="BF462" i="2"/>
  <c r="T462" i="2"/>
  <c r="R462" i="2"/>
  <c r="P462" i="2"/>
  <c r="BI456" i="2"/>
  <c r="BH456" i="2"/>
  <c r="BG456" i="2"/>
  <c r="BF456" i="2"/>
  <c r="T456" i="2"/>
  <c r="R456" i="2"/>
  <c r="P456" i="2"/>
  <c r="BI451" i="2"/>
  <c r="BH451" i="2"/>
  <c r="BG451" i="2"/>
  <c r="BF451" i="2"/>
  <c r="T451" i="2"/>
  <c r="R451" i="2"/>
  <c r="P451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35" i="2"/>
  <c r="BH435" i="2"/>
  <c r="BG435" i="2"/>
  <c r="BF435" i="2"/>
  <c r="T435" i="2"/>
  <c r="T434" i="2" s="1"/>
  <c r="R435" i="2"/>
  <c r="R434" i="2" s="1"/>
  <c r="P435" i="2"/>
  <c r="P434" i="2" s="1"/>
  <c r="BI429" i="2"/>
  <c r="BH429" i="2"/>
  <c r="BG429" i="2"/>
  <c r="BF429" i="2"/>
  <c r="T429" i="2"/>
  <c r="R429" i="2"/>
  <c r="P429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R387" i="2"/>
  <c r="P387" i="2"/>
  <c r="BI369" i="2"/>
  <c r="BH369" i="2"/>
  <c r="BG369" i="2"/>
  <c r="BF369" i="2"/>
  <c r="T369" i="2"/>
  <c r="R369" i="2"/>
  <c r="P369" i="2"/>
  <c r="BI363" i="2"/>
  <c r="BH363" i="2"/>
  <c r="BG363" i="2"/>
  <c r="BF363" i="2"/>
  <c r="T363" i="2"/>
  <c r="R363" i="2"/>
  <c r="P363" i="2"/>
  <c r="BI345" i="2"/>
  <c r="BH345" i="2"/>
  <c r="BG345" i="2"/>
  <c r="BF345" i="2"/>
  <c r="T345" i="2"/>
  <c r="R345" i="2"/>
  <c r="P345" i="2"/>
  <c r="BI337" i="2"/>
  <c r="BH337" i="2"/>
  <c r="BG337" i="2"/>
  <c r="BF337" i="2"/>
  <c r="T337" i="2"/>
  <c r="R337" i="2"/>
  <c r="P337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10" i="2"/>
  <c r="BH310" i="2"/>
  <c r="BG310" i="2"/>
  <c r="BF310" i="2"/>
  <c r="T310" i="2"/>
  <c r="R310" i="2"/>
  <c r="P310" i="2"/>
  <c r="BI295" i="2"/>
  <c r="BH295" i="2"/>
  <c r="BG295" i="2"/>
  <c r="BF295" i="2"/>
  <c r="T295" i="2"/>
  <c r="R295" i="2"/>
  <c r="P295" i="2"/>
  <c r="BI280" i="2"/>
  <c r="BH280" i="2"/>
  <c r="BG280" i="2"/>
  <c r="BF280" i="2"/>
  <c r="T280" i="2"/>
  <c r="R280" i="2"/>
  <c r="P280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1" i="2"/>
  <c r="BH231" i="2"/>
  <c r="BG231" i="2"/>
  <c r="BF231" i="2"/>
  <c r="T231" i="2"/>
  <c r="R231" i="2"/>
  <c r="P231" i="2"/>
  <c r="BI219" i="2"/>
  <c r="BH219" i="2"/>
  <c r="BG219" i="2"/>
  <c r="BF219" i="2"/>
  <c r="T219" i="2"/>
  <c r="R219" i="2"/>
  <c r="P219" i="2"/>
  <c r="BI203" i="2"/>
  <c r="BH203" i="2"/>
  <c r="BG203" i="2"/>
  <c r="BF203" i="2"/>
  <c r="T203" i="2"/>
  <c r="T202" i="2"/>
  <c r="R203" i="2"/>
  <c r="R202" i="2"/>
  <c r="P203" i="2"/>
  <c r="P202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8" i="2"/>
  <c r="BH148" i="2"/>
  <c r="BG148" i="2"/>
  <c r="BF148" i="2"/>
  <c r="J34" i="2" s="1"/>
  <c r="T148" i="2"/>
  <c r="R148" i="2"/>
  <c r="P148" i="2"/>
  <c r="BI142" i="2"/>
  <c r="BH142" i="2"/>
  <c r="F36" i="2" s="1"/>
  <c r="BG142" i="2"/>
  <c r="BF142" i="2"/>
  <c r="F34" i="2" s="1"/>
  <c r="T142" i="2"/>
  <c r="R142" i="2"/>
  <c r="P142" i="2"/>
  <c r="J135" i="2"/>
  <c r="J134" i="2"/>
  <c r="F134" i="2"/>
  <c r="F132" i="2"/>
  <c r="E130" i="2"/>
  <c r="J92" i="2"/>
  <c r="J91" i="2"/>
  <c r="F91" i="2"/>
  <c r="F89" i="2"/>
  <c r="E87" i="2"/>
  <c r="J18" i="2"/>
  <c r="E18" i="2"/>
  <c r="F135" i="2"/>
  <c r="J17" i="2"/>
  <c r="J12" i="2"/>
  <c r="J132" i="2" s="1"/>
  <c r="E7" i="2"/>
  <c r="E128" i="2" s="1"/>
  <c r="L90" i="1"/>
  <c r="AM90" i="1"/>
  <c r="AM89" i="1"/>
  <c r="L89" i="1"/>
  <c r="AM87" i="1"/>
  <c r="L87" i="1"/>
  <c r="L85" i="1"/>
  <c r="L84" i="1"/>
  <c r="J707" i="2"/>
  <c r="J363" i="2"/>
  <c r="BK815" i="2"/>
  <c r="BK509" i="2"/>
  <c r="BK919" i="2"/>
  <c r="BK577" i="2"/>
  <c r="J260" i="2"/>
  <c r="BK168" i="2"/>
  <c r="J135" i="3"/>
  <c r="J191" i="3"/>
  <c r="J146" i="3"/>
  <c r="J693" i="2"/>
  <c r="BK387" i="2"/>
  <c r="J926" i="2"/>
  <c r="J771" i="2"/>
  <c r="J587" i="2"/>
  <c r="J310" i="2"/>
  <c r="J837" i="2"/>
  <c r="J521" i="2"/>
  <c r="J369" i="2"/>
  <c r="J852" i="2"/>
  <c r="BK635" i="2"/>
  <c r="J280" i="2"/>
  <c r="J810" i="2"/>
  <c r="BK645" i="2"/>
  <c r="BK249" i="2"/>
  <c r="J712" i="2"/>
  <c r="BK486" i="2"/>
  <c r="J237" i="2"/>
  <c r="J762" i="2"/>
  <c r="BK280" i="2"/>
  <c r="J903" i="2"/>
  <c r="J805" i="2"/>
  <c r="BK622" i="2"/>
  <c r="J469" i="2"/>
  <c r="BK796" i="2"/>
  <c r="BK491" i="2"/>
  <c r="J337" i="2"/>
  <c r="BK877" i="2"/>
  <c r="J726" i="2"/>
  <c r="BK582" i="2"/>
  <c r="J255" i="2"/>
  <c r="J783" i="2"/>
  <c r="BK369" i="2"/>
  <c r="BK906" i="2"/>
  <c r="BK597" i="2"/>
  <c r="BK422" i="2"/>
  <c r="F35" i="2"/>
  <c r="J868" i="2"/>
  <c r="J658" i="2"/>
  <c r="J535" i="2"/>
  <c r="BK337" i="2"/>
  <c r="J142" i="2"/>
  <c r="J887" i="2"/>
  <c r="BK778" i="2"/>
  <c r="J629" i="2"/>
  <c r="J480" i="2"/>
  <c r="BK148" i="2"/>
  <c r="BK653" i="2"/>
  <c r="J435" i="2"/>
  <c r="BK154" i="2"/>
  <c r="BK827" i="2"/>
  <c r="BK683" i="2"/>
  <c r="J577" i="2"/>
  <c r="BK407" i="2"/>
  <c r="BK805" i="2"/>
  <c r="J603" i="2"/>
  <c r="BK887" i="2"/>
  <c r="J653" i="2"/>
  <c r="BK194" i="2"/>
  <c r="BK926" i="2"/>
  <c r="BK847" i="2"/>
  <c r="J635" i="2"/>
  <c r="BK543" i="2"/>
  <c r="J194" i="2"/>
  <c r="J702" i="2"/>
  <c r="BK480" i="2"/>
  <c r="J265" i="2"/>
  <c r="J847" i="2"/>
  <c r="BK717" i="2"/>
  <c r="J543" i="2"/>
  <c r="J168" i="2"/>
  <c r="BK739" i="2"/>
  <c r="J188" i="2"/>
  <c r="J645" i="2"/>
  <c r="BK401" i="2"/>
  <c r="J249" i="2"/>
  <c r="BK137" i="3"/>
  <c r="BK135" i="3"/>
  <c r="J128" i="3"/>
  <c r="BK146" i="3"/>
  <c r="BK171" i="3"/>
  <c r="BK497" i="2"/>
  <c r="BK882" i="2"/>
  <c r="BK658" i="2"/>
  <c r="BK515" i="2"/>
  <c r="BK182" i="2"/>
  <c r="BK663" i="2"/>
  <c r="J401" i="2"/>
  <c r="BK860" i="2"/>
  <c r="BK757" i="2"/>
  <c r="BK535" i="2"/>
  <c r="BK203" i="2"/>
  <c r="J796" i="2"/>
  <c r="J474" i="2"/>
  <c r="BK762" i="2"/>
  <c r="J497" i="2"/>
  <c r="BK363" i="2"/>
  <c r="BK243" i="2"/>
  <c r="J156" i="3"/>
  <c r="J158" i="3"/>
  <c r="BK180" i="3"/>
  <c r="BK154" i="3"/>
  <c r="J171" i="3"/>
  <c r="J877" i="2"/>
  <c r="J622" i="2"/>
  <c r="J219" i="2"/>
  <c r="J899" i="2"/>
  <c r="BK751" i="2"/>
  <c r="J557" i="2"/>
  <c r="BK219" i="2"/>
  <c r="J673" i="2"/>
  <c r="J509" i="2"/>
  <c r="BK899" i="2"/>
  <c r="BK783" i="2"/>
  <c r="BK629" i="2"/>
  <c r="BK265" i="2"/>
  <c r="BK842" i="2"/>
  <c r="J678" i="2"/>
  <c r="BK429" i="2"/>
  <c r="J928" i="2"/>
  <c r="BK562" i="2"/>
  <c r="BK345" i="2"/>
  <c r="J173" i="3"/>
  <c r="BK173" i="3"/>
  <c r="BK128" i="3"/>
  <c r="J154" i="3"/>
  <c r="BK158" i="3"/>
  <c r="J180" i="3"/>
  <c r="J842" i="2"/>
  <c r="BK572" i="2"/>
  <c r="BK325" i="2"/>
  <c r="J919" i="2"/>
  <c r="J788" i="2"/>
  <c r="BK603" i="2"/>
  <c r="J407" i="2"/>
  <c r="BK688" i="2"/>
  <c r="J462" i="2"/>
  <c r="BK255" i="2"/>
  <c r="J914" i="2"/>
  <c r="J739" i="2"/>
  <c r="BK616" i="2"/>
  <c r="J906" i="2"/>
  <c r="J688" i="2"/>
  <c r="J148" i="2"/>
  <c r="BK702" i="2"/>
  <c r="J445" i="2"/>
  <c r="J387" i="2"/>
  <c r="F37" i="2"/>
  <c r="J827" i="2"/>
  <c r="J616" i="2"/>
  <c r="J231" i="2"/>
  <c r="J901" i="2"/>
  <c r="J746" i="2"/>
  <c r="J597" i="2"/>
  <c r="BK393" i="2"/>
  <c r="BK788" i="2"/>
  <c r="BK529" i="2"/>
  <c r="J440" i="2"/>
  <c r="J175" i="2"/>
  <c r="BK837" i="2"/>
  <c r="BK587" i="2"/>
  <c r="J330" i="2"/>
  <c r="J757" i="2"/>
  <c r="AS94" i="1"/>
  <c r="J821" i="2"/>
  <c r="BK445" i="2"/>
  <c r="BK673" i="2"/>
  <c r="J295" i="2"/>
  <c r="BK832" i="2"/>
  <c r="J417" i="2"/>
  <c r="J668" i="2"/>
  <c r="J451" i="2"/>
  <c r="BK188" i="2"/>
  <c r="BK161" i="3"/>
  <c r="J133" i="3"/>
  <c r="BK189" i="3"/>
  <c r="BK164" i="3"/>
  <c r="BK133" i="3"/>
  <c r="BK139" i="3"/>
  <c r="J683" i="2"/>
  <c r="J486" i="2"/>
  <c r="BK237" i="2"/>
  <c r="BK893" i="2"/>
  <c r="BK693" i="2"/>
  <c r="J562" i="2"/>
  <c r="BK330" i="2"/>
  <c r="J733" i="2"/>
  <c r="J515" i="2"/>
  <c r="J393" i="2"/>
  <c r="BK868" i="2"/>
  <c r="BK771" i="2"/>
  <c r="J529" i="2"/>
  <c r="J893" i="2"/>
  <c r="J567" i="2"/>
  <c r="BK746" i="2"/>
  <c r="J491" i="2"/>
  <c r="J325" i="2"/>
  <c r="BK161" i="2"/>
  <c r="J142" i="3"/>
  <c r="J183" i="3"/>
  <c r="BK183" i="3"/>
  <c r="J149" i="3"/>
  <c r="J137" i="3"/>
  <c r="BK810" i="2"/>
  <c r="BK552" i="2"/>
  <c r="BK260" i="2"/>
  <c r="J860" i="2"/>
  <c r="BK707" i="2"/>
  <c r="J582" i="2"/>
  <c r="J422" i="2"/>
  <c r="BK903" i="2"/>
  <c r="BK567" i="2"/>
  <c r="BK417" i="2"/>
  <c r="J882" i="2"/>
  <c r="J751" i="2"/>
  <c r="BK521" i="2"/>
  <c r="BK231" i="2"/>
  <c r="BK668" i="2"/>
  <c r="BK142" i="2"/>
  <c r="J663" i="2"/>
  <c r="BK440" i="2"/>
  <c r="BK295" i="2"/>
  <c r="BK149" i="3"/>
  <c r="J164" i="3"/>
  <c r="J161" i="3"/>
  <c r="BK169" i="3"/>
  <c r="BK435" i="2"/>
  <c r="BK901" i="2"/>
  <c r="J717" i="2"/>
  <c r="BK592" i="2"/>
  <c r="J456" i="2"/>
  <c r="J154" i="2"/>
  <c r="J592" i="2"/>
  <c r="BK451" i="2"/>
  <c r="J161" i="2"/>
  <c r="J832" i="2"/>
  <c r="BK557" i="2"/>
  <c r="J182" i="2"/>
  <c r="BK726" i="2"/>
  <c r="BK310" i="2"/>
  <c r="BK678" i="2"/>
  <c r="J345" i="2"/>
  <c r="BK144" i="3"/>
  <c r="J169" i="3"/>
  <c r="BK152" i="3"/>
  <c r="J189" i="3"/>
  <c r="J144" i="3"/>
  <c r="BK167" i="3"/>
  <c r="J815" i="2"/>
  <c r="BK456" i="2"/>
  <c r="BK175" i="2"/>
  <c r="BK852" i="2"/>
  <c r="BK733" i="2"/>
  <c r="J572" i="2"/>
  <c r="J429" i="2"/>
  <c r="J778" i="2"/>
  <c r="BK474" i="2"/>
  <c r="J203" i="2"/>
  <c r="BK821" i="2"/>
  <c r="J552" i="2"/>
  <c r="J243" i="2"/>
  <c r="BK712" i="2"/>
  <c r="BK462" i="2"/>
  <c r="BK914" i="2"/>
  <c r="BK469" i="2"/>
  <c r="BK928" i="2"/>
  <c r="J167" i="3"/>
  <c r="BK142" i="3"/>
  <c r="BK156" i="3"/>
  <c r="BK191" i="3"/>
  <c r="J139" i="3"/>
  <c r="J152" i="3"/>
  <c r="BK344" i="2" l="1"/>
  <c r="J344" i="2"/>
  <c r="J103" i="2"/>
  <c r="BK602" i="2"/>
  <c r="J602" i="2" s="1"/>
  <c r="J113" i="2" s="1"/>
  <c r="T898" i="2"/>
  <c r="R344" i="2"/>
  <c r="BK450" i="2"/>
  <c r="J450" i="2"/>
  <c r="J106" i="2"/>
  <c r="BK496" i="2"/>
  <c r="J496" i="2"/>
  <c r="J109" i="2" s="1"/>
  <c r="BK542" i="2"/>
  <c r="J542" i="2"/>
  <c r="J112" i="2"/>
  <c r="BK876" i="2"/>
  <c r="J876" i="2"/>
  <c r="J115" i="2"/>
  <c r="P925" i="2"/>
  <c r="T344" i="2"/>
  <c r="T450" i="2"/>
  <c r="T496" i="2"/>
  <c r="BK528" i="2"/>
  <c r="J528" i="2"/>
  <c r="J110" i="2"/>
  <c r="T528" i="2"/>
  <c r="T479" i="2" s="1"/>
  <c r="R876" i="2"/>
  <c r="P329" i="2"/>
  <c r="T602" i="2"/>
  <c r="P218" i="2"/>
  <c r="T738" i="2"/>
  <c r="R925" i="2"/>
  <c r="BK218" i="2"/>
  <c r="J218" i="2" s="1"/>
  <c r="J101" i="2" s="1"/>
  <c r="R329" i="2"/>
  <c r="P602" i="2"/>
  <c r="R898" i="2"/>
  <c r="R450" i="2"/>
  <c r="P496" i="2"/>
  <c r="P528" i="2"/>
  <c r="P479" i="2" s="1"/>
  <c r="R151" i="3"/>
  <c r="T218" i="2"/>
  <c r="R461" i="2"/>
  <c r="R542" i="2"/>
  <c r="T876" i="2"/>
  <c r="T925" i="2"/>
  <c r="T160" i="3"/>
  <c r="P344" i="2"/>
  <c r="BK461" i="2"/>
  <c r="J461" i="2"/>
  <c r="J107" i="2"/>
  <c r="P738" i="2"/>
  <c r="BK151" i="3"/>
  <c r="J151" i="3"/>
  <c r="J102" i="3"/>
  <c r="BK141" i="2"/>
  <c r="J141" i="2" s="1"/>
  <c r="J99" i="2" s="1"/>
  <c r="BK329" i="2"/>
  <c r="J329" i="2"/>
  <c r="J102" i="2" s="1"/>
  <c r="T461" i="2"/>
  <c r="T542" i="2"/>
  <c r="T541" i="2" s="1"/>
  <c r="BK898" i="2"/>
  <c r="J898" i="2"/>
  <c r="J117" i="2"/>
  <c r="P160" i="3"/>
  <c r="P141" i="2"/>
  <c r="BK400" i="2"/>
  <c r="J400" i="2" s="1"/>
  <c r="J104" i="2" s="1"/>
  <c r="R602" i="2"/>
  <c r="P898" i="2"/>
  <c r="BK132" i="3"/>
  <c r="J132" i="3"/>
  <c r="J100" i="3" s="1"/>
  <c r="P151" i="3"/>
  <c r="T141" i="2"/>
  <c r="T140" i="2" s="1"/>
  <c r="R400" i="2"/>
  <c r="R738" i="2"/>
  <c r="P132" i="3"/>
  <c r="T329" i="2"/>
  <c r="T132" i="3"/>
  <c r="BK188" i="3"/>
  <c r="J188" i="3" s="1"/>
  <c r="J105" i="3" s="1"/>
  <c r="R141" i="2"/>
  <c r="T400" i="2"/>
  <c r="P461" i="2"/>
  <c r="P542" i="2"/>
  <c r="P541" i="2" s="1"/>
  <c r="P876" i="2"/>
  <c r="BK925" i="2"/>
  <c r="J925" i="2" s="1"/>
  <c r="J118" i="2" s="1"/>
  <c r="BK160" i="3"/>
  <c r="J160" i="3"/>
  <c r="J103" i="3" s="1"/>
  <c r="R188" i="3"/>
  <c r="P400" i="2"/>
  <c r="P450" i="2"/>
  <c r="R496" i="2"/>
  <c r="R528" i="2"/>
  <c r="R479" i="2" s="1"/>
  <c r="R132" i="3"/>
  <c r="R131" i="3"/>
  <c r="R125" i="3" s="1"/>
  <c r="R160" i="3"/>
  <c r="P188" i="3"/>
  <c r="R218" i="2"/>
  <c r="BK738" i="2"/>
  <c r="J738" i="2"/>
  <c r="J114" i="2"/>
  <c r="T151" i="3"/>
  <c r="T188" i="3"/>
  <c r="BK892" i="2"/>
  <c r="J892" i="2" s="1"/>
  <c r="J116" i="2" s="1"/>
  <c r="BK434" i="2"/>
  <c r="J434" i="2"/>
  <c r="J105" i="2"/>
  <c r="BK148" i="3"/>
  <c r="J148" i="3" s="1"/>
  <c r="J101" i="3" s="1"/>
  <c r="BK127" i="3"/>
  <c r="J127" i="3" s="1"/>
  <c r="J98" i="3" s="1"/>
  <c r="BK182" i="3"/>
  <c r="J182" i="3"/>
  <c r="J104" i="3" s="1"/>
  <c r="BK479" i="2"/>
  <c r="J479" i="2" s="1"/>
  <c r="J108" i="2" s="1"/>
  <c r="BK202" i="2"/>
  <c r="J202" i="2" s="1"/>
  <c r="J100" i="2" s="1"/>
  <c r="E115" i="3"/>
  <c r="BE149" i="3"/>
  <c r="BE161" i="3"/>
  <c r="BE152" i="3"/>
  <c r="BE158" i="3"/>
  <c r="BE169" i="3"/>
  <c r="BE180" i="3"/>
  <c r="BE135" i="3"/>
  <c r="BE191" i="3"/>
  <c r="BE137" i="3"/>
  <c r="BE142" i="3"/>
  <c r="BE171" i="3"/>
  <c r="F92" i="3"/>
  <c r="BE133" i="3"/>
  <c r="BE139" i="3"/>
  <c r="BE144" i="3"/>
  <c r="J89" i="3"/>
  <c r="BE156" i="3"/>
  <c r="BE183" i="3"/>
  <c r="BE189" i="3"/>
  <c r="BE167" i="3"/>
  <c r="BE128" i="3"/>
  <c r="BE164" i="3"/>
  <c r="BE173" i="3"/>
  <c r="BE146" i="3"/>
  <c r="BE154" i="3"/>
  <c r="BE175" i="2"/>
  <c r="BE265" i="2"/>
  <c r="BE310" i="2"/>
  <c r="F92" i="2"/>
  <c r="BE387" i="2"/>
  <c r="BE393" i="2"/>
  <c r="BE417" i="2"/>
  <c r="BE435" i="2"/>
  <c r="BE535" i="2"/>
  <c r="BE552" i="2"/>
  <c r="BE567" i="2"/>
  <c r="BE572" i="2"/>
  <c r="BE673" i="2"/>
  <c r="BE693" i="2"/>
  <c r="BE707" i="2"/>
  <c r="BE739" i="2"/>
  <c r="BE757" i="2"/>
  <c r="BE906" i="2"/>
  <c r="BE914" i="2"/>
  <c r="BA95" i="1"/>
  <c r="J89" i="2"/>
  <c r="BE219" i="2"/>
  <c r="BE231" i="2"/>
  <c r="BE295" i="2"/>
  <c r="BE363" i="2"/>
  <c r="BE422" i="2"/>
  <c r="BE497" i="2"/>
  <c r="BE521" i="2"/>
  <c r="BE592" i="2"/>
  <c r="BE597" i="2"/>
  <c r="BE653" i="2"/>
  <c r="BE663" i="2"/>
  <c r="BE683" i="2"/>
  <c r="BE733" i="2"/>
  <c r="BE746" i="2"/>
  <c r="BE771" i="2"/>
  <c r="BE788" i="2"/>
  <c r="BE860" i="2"/>
  <c r="BE882" i="2"/>
  <c r="BC95" i="1"/>
  <c r="BC94" i="1" s="1"/>
  <c r="AY94" i="1" s="1"/>
  <c r="E85" i="2"/>
  <c r="BE154" i="2"/>
  <c r="BE161" i="2"/>
  <c r="BE237" i="2"/>
  <c r="BE337" i="2"/>
  <c r="BE345" i="2"/>
  <c r="BE369" i="2"/>
  <c r="BE445" i="2"/>
  <c r="BE469" i="2"/>
  <c r="BE515" i="2"/>
  <c r="BE629" i="2"/>
  <c r="BE645" i="2"/>
  <c r="BE668" i="2"/>
  <c r="BE762" i="2"/>
  <c r="BE778" i="2"/>
  <c r="BE805" i="2"/>
  <c r="BE810" i="2"/>
  <c r="BE842" i="2"/>
  <c r="BE887" i="2"/>
  <c r="BE893" i="2"/>
  <c r="BE899" i="2"/>
  <c r="BE188" i="2"/>
  <c r="BE194" i="2"/>
  <c r="BE249" i="2"/>
  <c r="BE260" i="2"/>
  <c r="BE280" i="2"/>
  <c r="BE407" i="2"/>
  <c r="BE456" i="2"/>
  <c r="BE486" i="2"/>
  <c r="BE543" i="2"/>
  <c r="BE557" i="2"/>
  <c r="BE562" i="2"/>
  <c r="BE582" i="2"/>
  <c r="BE587" i="2"/>
  <c r="BE622" i="2"/>
  <c r="BE658" i="2"/>
  <c r="BE717" i="2"/>
  <c r="BE726" i="2"/>
  <c r="BE783" i="2"/>
  <c r="BE832" i="2"/>
  <c r="BB95" i="1"/>
  <c r="BE142" i="2"/>
  <c r="BE203" i="2"/>
  <c r="BE243" i="2"/>
  <c r="BE255" i="2"/>
  <c r="BE325" i="2"/>
  <c r="BE401" i="2"/>
  <c r="BE462" i="2"/>
  <c r="BE474" i="2"/>
  <c r="BE509" i="2"/>
  <c r="BE577" i="2"/>
  <c r="BE616" i="2"/>
  <c r="BE635" i="2"/>
  <c r="BE702" i="2"/>
  <c r="BE815" i="2"/>
  <c r="BE821" i="2"/>
  <c r="BE868" i="2"/>
  <c r="BE901" i="2"/>
  <c r="BE919" i="2"/>
  <c r="BE926" i="2"/>
  <c r="AW95" i="1"/>
  <c r="BE148" i="2"/>
  <c r="BE168" i="2"/>
  <c r="BE182" i="2"/>
  <c r="BE330" i="2"/>
  <c r="BE429" i="2"/>
  <c r="BE440" i="2"/>
  <c r="BE451" i="2"/>
  <c r="BE480" i="2"/>
  <c r="BE491" i="2"/>
  <c r="BE529" i="2"/>
  <c r="BE603" i="2"/>
  <c r="BE678" i="2"/>
  <c r="BE688" i="2"/>
  <c r="BE712" i="2"/>
  <c r="BE751" i="2"/>
  <c r="BE796" i="2"/>
  <c r="BE827" i="2"/>
  <c r="BE837" i="2"/>
  <c r="BE847" i="2"/>
  <c r="BE852" i="2"/>
  <c r="BE877" i="2"/>
  <c r="BE903" i="2"/>
  <c r="BE928" i="2"/>
  <c r="BD95" i="1"/>
  <c r="J34" i="3"/>
  <c r="AW96" i="1" s="1"/>
  <c r="F35" i="3"/>
  <c r="BB96" i="1" s="1"/>
  <c r="BB94" i="1" s="1"/>
  <c r="W31" i="1" s="1"/>
  <c r="F37" i="3"/>
  <c r="BD96" i="1" s="1"/>
  <c r="BD94" i="1" s="1"/>
  <c r="W33" i="1" s="1"/>
  <c r="F36" i="3"/>
  <c r="BC96" i="1" s="1"/>
  <c r="F34" i="3"/>
  <c r="BA96" i="1" s="1"/>
  <c r="BA94" i="1" l="1"/>
  <c r="AW94" i="1" s="1"/>
  <c r="AK30" i="1" s="1"/>
  <c r="R140" i="2"/>
  <c r="P140" i="2"/>
  <c r="P139" i="2"/>
  <c r="P138" i="2" s="1"/>
  <c r="AU95" i="1" s="1"/>
  <c r="R541" i="2"/>
  <c r="P131" i="3"/>
  <c r="P125" i="3" s="1"/>
  <c r="AU96" i="1" s="1"/>
  <c r="T131" i="3"/>
  <c r="T125" i="3" s="1"/>
  <c r="T139" i="2"/>
  <c r="T138" i="2" s="1"/>
  <c r="BK541" i="2"/>
  <c r="BK139" i="2" s="1"/>
  <c r="BK140" i="2"/>
  <c r="BK126" i="3"/>
  <c r="J126" i="3"/>
  <c r="J97" i="3"/>
  <c r="BK131" i="3"/>
  <c r="J131" i="3"/>
  <c r="J99" i="3"/>
  <c r="J140" i="2"/>
  <c r="J98" i="2"/>
  <c r="J33" i="2"/>
  <c r="AV95" i="1" s="1"/>
  <c r="AT95" i="1" s="1"/>
  <c r="W30" i="1"/>
  <c r="AX94" i="1"/>
  <c r="W32" i="1"/>
  <c r="F33" i="2"/>
  <c r="AZ95" i="1" s="1"/>
  <c r="F33" i="3"/>
  <c r="AZ96" i="1" s="1"/>
  <c r="J33" i="3"/>
  <c r="AV96" i="1" s="1"/>
  <c r="AT96" i="1" s="1"/>
  <c r="J139" i="2" l="1"/>
  <c r="J97" i="2" s="1"/>
  <c r="BK138" i="2"/>
  <c r="J138" i="2" s="1"/>
  <c r="J30" i="2" s="1"/>
  <c r="AG95" i="1" s="1"/>
  <c r="J541" i="2"/>
  <c r="J111" i="2" s="1"/>
  <c r="R139" i="2"/>
  <c r="R138" i="2"/>
  <c r="BK125" i="3"/>
  <c r="J125" i="3"/>
  <c r="J96" i="3"/>
  <c r="AN95" i="1"/>
  <c r="J96" i="2"/>
  <c r="J39" i="2"/>
  <c r="AU94" i="1"/>
  <c r="AZ94" i="1"/>
  <c r="AV94" i="1"/>
  <c r="AK29" i="1" s="1"/>
  <c r="J30" i="3" l="1"/>
  <c r="AG96" i="1"/>
  <c r="AT94" i="1"/>
  <c r="W29" i="1"/>
  <c r="J39" i="3" l="1"/>
  <c r="AG94" i="1"/>
  <c r="AK26" i="1"/>
  <c r="AK35" i="1" s="1"/>
  <c r="AN96" i="1"/>
  <c r="AN94" i="1" l="1"/>
</calcChain>
</file>

<file path=xl/sharedStrings.xml><?xml version="1.0" encoding="utf-8"?>
<sst xmlns="http://schemas.openxmlformats.org/spreadsheetml/2006/main" count="8114" uniqueCount="1011">
  <si>
    <t>Export Komplet</t>
  </si>
  <si>
    <t/>
  </si>
  <si>
    <t>2.0</t>
  </si>
  <si>
    <t>ZAMOK</t>
  </si>
  <si>
    <t>False</t>
  </si>
  <si>
    <t>{bfb84f8d-6879-4c1f-a4f5-425bed9da333}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</si>
  <si>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</si>
  <si>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</si>
  <si>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</si>
  <si>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</si>
  <si>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</si>
  <si>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</si>
  <si>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</si>
  <si>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</si>
  <si>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1101_P45_21-I_et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</si>
  <si>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</si>
  <si>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</si>
  <si>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OSTŘETÍN - VYSOKÁ U HOLIC PROPOJENÍ VODOVODŮ DN150</t>
  </si>
  <si>
    <t>KSO:</t>
  </si>
  <si>
    <t>CC-CZ:</t>
  </si>
  <si>
    <t>Místo:</t>
  </si>
  <si>
    <t xml:space="preserve"> </t>
  </si>
  <si>
    <t>Datum:</t>
  </si>
  <si>
    <t>24. 5. 2022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</si>
  <si>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</si>
  <si>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</si>
  <si>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</si>
  <si>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</si>
  <si>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</si>
  <si>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</si>
  <si>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</si>
  <si>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</si>
  <si>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</si>
  <si>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</si>
  <si>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</si>
  <si>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</si>
  <si>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</si>
  <si>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</si>
  <si>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</si>
  <si>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</si>
  <si>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</si>
  <si>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</si>
  <si>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</si>
  <si>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</si>
  <si>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</si>
  <si>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</si>
  <si>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</si>
  <si>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</si>
  <si>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</si>
  <si>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</si>
  <si>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</si>
  <si>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</si>
  <si>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</si>
  <si>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</si>
  <si>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</si>
  <si>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</si>
  <si>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</si>
  <si>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</si>
  <si>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</si>
  <si>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</si>
  <si>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</si>
  <si>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</si>
  <si>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</si>
  <si>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</si>
  <si>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</si>
  <si>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</si>
  <si>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</si>
  <si>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</si>
  <si>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</si>
  <si>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</si>
  <si>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</si>
  <si>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</si>
  <si>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</si>
  <si>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</si>
  <si>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</si>
  <si>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</si>
  <si>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</si>
  <si>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</si>
  <si>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</si>
  <si>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Propojení vodovodů DN 150</t>
  </si>
  <si>
    <t>STA</t>
  </si>
  <si>
    <t>1</t>
  </si>
  <si>
    <t>{ee0a0dbe-27ff-4eea-98a2-cbeca4509ffa}</t>
  </si>
  <si>
    <t>2</t>
  </si>
  <si>
    <t>VRN</t>
  </si>
  <si>
    <t>Vedlejší náklady</t>
  </si>
  <si>
    <t>{4ef39975-74de-4eb2-900f-cb92b663c9f4}</t>
  </si>
  <si>
    <t>KRYCÍ LIST SOUPISU PRACÍ</t>
  </si>
  <si>
    <t>Objekt:</t>
  </si>
  <si>
    <t>01 - Propojení vodovodů DN 150</t>
  </si>
  <si>
    <t>Ostřetín, m.č. Vysoká u Holic</t>
  </si>
  <si>
    <t>Vodovody a kanalizace Pardubice, a.s.</t>
  </si>
  <si>
    <t xml:space="preserve">RECPROJEKT s.r.o. </t>
  </si>
  <si>
    <t>RECPROJEKT s.r.o.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</si>
  <si>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</si>
  <si>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</si>
  <si>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</si>
  <si>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</si>
  <si>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</si>
  <si>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</si>
  <si>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</si>
  <si>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</si>
  <si>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</si>
  <si>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</si>
  <si>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</si>
  <si>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</si>
  <si>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</si>
  <si>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</si>
  <si>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</si>
  <si>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  27 - Zakládání - základy</t>
  </si>
  <si>
    <t xml:space="preserve">    4 - Vodorovné konstrukce</t>
  </si>
  <si>
    <t xml:space="preserve">    5 - Komunikace pozemní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</si>
  <si>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</si>
  <si>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</si>
  <si>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8 - Trubní vedení</t>
  </si>
  <si>
    <t xml:space="preserve">      85 - Potrubí z trub litinových</t>
  </si>
  <si>
    <t xml:space="preserve">      87 - Potrubí z trub plastických a skleněných</t>
  </si>
  <si>
    <t xml:space="preserve">      89 - Ostatní konstrukce</t>
  </si>
  <si>
    <t xml:space="preserve">      91 - Doplňující konstrukce a práce pozemních komunikací, letišť a ploch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</si>
  <si>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</si>
  <si>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</si>
  <si>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</si>
  <si>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</si>
  <si>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</si>
  <si>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</si>
  <si>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</si>
  <si>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</si>
  <si>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</si>
  <si>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</si>
  <si>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</si>
  <si>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</si>
  <si>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</si>
  <si>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</si>
  <si>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</si>
  <si>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</si>
  <si>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</si>
  <si>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</si>
  <si>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</si>
  <si>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</si>
  <si>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</si>
  <si>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</si>
  <si>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</si>
  <si>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113106192</t>
  </si>
  <si>
    <t>Rozebrání vozovek ze silničních dílců se spárami zalitými cementovou maltou strojně pl do 50 m2</t>
  </si>
  <si>
    <t>m2</t>
  </si>
  <si>
    <t>4</t>
  </si>
  <si>
    <t>3</t>
  </si>
  <si>
    <t>657839702</t>
  </si>
  <si>
    <t>PP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</si>
  <si>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cementovou maltou</t>
  </si>
  <si>
    <t>P</t>
  </si>
  <si>
    <t>Poznámka k položce:_x000D_
budou zpětně použité</t>
  </si>
  <si>
    <t>VV</t>
  </si>
  <si>
    <t>panely</t>
  </si>
  <si>
    <t xml:space="preserve">9,5*( 1,0+2,0*0,50 ) </t>
  </si>
  <si>
    <t>Mezisoučet</t>
  </si>
  <si>
    <t>113106023</t>
  </si>
  <si>
    <t>Rozebrání dlažeb při překopech komunikací pro pěší ze zámkové dlažby ručně</t>
  </si>
  <si>
    <t>1116276011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</si>
  <si>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</si>
  <si>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Poznámka k položce:_x000D_
Rozebraná dlažb, bude zpětně použito</t>
  </si>
  <si>
    <t>zámková dlažba</t>
  </si>
  <si>
    <t>5,5*(1,0+2*0,50)</t>
  </si>
  <si>
    <t>113154222</t>
  </si>
  <si>
    <t>Frézování živičného krytu tl 40 mm pruh š přes 0,5 do 1 m pl přes 500 do 1000 m2 bez překážek v trase</t>
  </si>
  <si>
    <t>467653496</t>
  </si>
  <si>
    <t>Frézování živičného podkladu nebo krytu  s naložením na dopravní prostředek plochy přes 500 do 1 000 m2 bez překážek v trase pruhu šířky do 1 m, tloušťky vrstvy 40 mm</t>
  </si>
  <si>
    <t>Poznámka k položce:_x000D_
Odstranění živice -&gt; na skládku</t>
  </si>
  <si>
    <t xml:space="preserve">Obrusná vrstva kom. III.tř. </t>
  </si>
  <si>
    <t>264,0*3,0</t>
  </si>
  <si>
    <t>40,5*1,0</t>
  </si>
  <si>
    <t>113154224</t>
  </si>
  <si>
    <t>Frézování živičného krytu tl 100 mm pruh š přes 0,5 do 1 m pl přes 500 do 1000 m2 bez překážek v trase</t>
  </si>
  <si>
    <t>1113217881</t>
  </si>
  <si>
    <t>Frézování živičného podkladu nebo krytu  s naložením na dopravní prostředek plochy přes 500 do 1 000 m2 bez překážek v trase pruhu šířky do 1 m, tloušťky vrstvy 100 mm</t>
  </si>
  <si>
    <t>Odstranění podkladní živice v komunikace III. tř</t>
  </si>
  <si>
    <t>264,0*0,4</t>
  </si>
  <si>
    <t>5</t>
  </si>
  <si>
    <t>113107531</t>
  </si>
  <si>
    <t>Odstranění podkladu z betonu prostého tl přes 100 do 150 mm při překopech strojně pl přes 15 m2</t>
  </si>
  <si>
    <t>343236553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</si>
  <si>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100 do 150 mm</t>
  </si>
  <si>
    <t>Poznámka k položce:_x000D_
Odstranění SC -&gt; na skládku</t>
  </si>
  <si>
    <t>odstranění cementové stabilizace v komunikace III. tř</t>
  </si>
  <si>
    <t>6</t>
  </si>
  <si>
    <t>113107522</t>
  </si>
  <si>
    <t>Odstranění podkladu z kameniva drceného tl přes 100 do 200 mm při překopech strojně pl přes 15 m2</t>
  </si>
  <si>
    <t>960302634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</si>
  <si>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</si>
  <si>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Poznámka k položce:_x000D_
Odstranění kameniva -&gt; na skládku</t>
  </si>
  <si>
    <t>9,5*(1,0+2*0,5)</t>
  </si>
  <si>
    <t>4,0*1,0</t>
  </si>
  <si>
    <t>5,5*(1,0+2*0,5)</t>
  </si>
  <si>
    <t>7</t>
  </si>
  <si>
    <t>119001405</t>
  </si>
  <si>
    <t>Dočasné zajištění potrubí z PE DN do 200 mm</t>
  </si>
  <si>
    <t>m</t>
  </si>
  <si>
    <t>2111156940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</si>
  <si>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</si>
  <si>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KŘÍŽENÍ S CIZÍMI IS</t>
  </si>
  <si>
    <t>STL PLYN [ks]</t>
  </si>
  <si>
    <t>1,2*(7+7)</t>
  </si>
  <si>
    <t>Součet</t>
  </si>
  <si>
    <t>8</t>
  </si>
  <si>
    <t>119001412-R</t>
  </si>
  <si>
    <t>Dočasné zajištění potrubí betonového, ŽB nebo kameninového DN přes 200 do 500 mm</t>
  </si>
  <si>
    <t>-1651600487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</si>
  <si>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 do 500 mm</t>
  </si>
  <si>
    <t>KANALIZACE [ks]</t>
  </si>
  <si>
    <t>1,2*(1+5+13)</t>
  </si>
  <si>
    <t>9</t>
  </si>
  <si>
    <t>119001422-R</t>
  </si>
  <si>
    <t>Dočasné zajištění kabelů a kabelových tratí z 6 volně ložených kabelů</t>
  </si>
  <si>
    <t>1806854050</t>
  </si>
  <si>
    <t xml:space="preserve"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</t>
  </si>
  <si>
    <t>SDĚL. VED. PODZ [ks]</t>
  </si>
  <si>
    <t>1,2*(3+10)</t>
  </si>
  <si>
    <t>NÍZKÉ NAPĚTÍ PODZ [ks]</t>
  </si>
  <si>
    <t>1,2*2</t>
  </si>
  <si>
    <t>12</t>
  </si>
  <si>
    <t>Zemní práce - odkopávky a prokopávky</t>
  </si>
  <si>
    <t>10</t>
  </si>
  <si>
    <t>121151103</t>
  </si>
  <si>
    <t>Sejmutí ornice plochy do 100 m2 tl vrstvy do 200 mm strojně</t>
  </si>
  <si>
    <t>2012391988</t>
  </si>
  <si>
    <t>Sejmutí ornice strojně při souvislé ploše do 100 m2, tl. vrstvy do 200 mm</t>
  </si>
  <si>
    <t>volný terén</t>
  </si>
  <si>
    <t>5,2</t>
  </si>
  <si>
    <t>1,5</t>
  </si>
  <si>
    <t>2,6</t>
  </si>
  <si>
    <t>1,1</t>
  </si>
  <si>
    <t>2,3</t>
  </si>
  <si>
    <t>1,3</t>
  </si>
  <si>
    <t>18,5*1,5</t>
  </si>
  <si>
    <t>13</t>
  </si>
  <si>
    <t>Zemní práce - hloubené vykopávky</t>
  </si>
  <si>
    <t>139001101</t>
  </si>
  <si>
    <t>Příplatek za ztížení vykopávky v blízkosti podzemního vedení</t>
  </si>
  <si>
    <t>m3</t>
  </si>
  <si>
    <t>-1316591626</t>
  </si>
  <si>
    <t>Příplatek k cenám hloubených vykopávek za ztížení vykopávky v blízkosti podzemního vedení nebo výbušnin pro jakoukoliv třídu horniny</t>
  </si>
  <si>
    <t>14</t>
  </si>
  <si>
    <t>19</t>
  </si>
  <si>
    <t>131113102</t>
  </si>
  <si>
    <t>Hloubení jam v nesoudržných horninách třídy těžitelnosti I skupiny 1 a 2 ručně</t>
  </si>
  <si>
    <t>1232628270</t>
  </si>
  <si>
    <t>Hloubení jam ručně zapažených i nezapažených s urovnáním dna do předepsaného profilu a spádu v hornině třídy těžitelnosti I skupiny 1 a 2 nesoudržných</t>
  </si>
  <si>
    <t>Poznámka k položce:_x000D_
KOPANÉ SONDY</t>
  </si>
  <si>
    <t>KOPANÁ SONDA 1x1x2 m</t>
  </si>
  <si>
    <t>0,2*30</t>
  </si>
  <si>
    <t>131213101</t>
  </si>
  <si>
    <t>Hloubení jam v soudržných horninách třídy těžitelnosti I skupiny 3 ručně</t>
  </si>
  <si>
    <t>839597905</t>
  </si>
  <si>
    <t>Hloubení jam ručně zapažených i nezapažených s urovnáním dna do předepsaného profilu a spádu v hornině třídy těžitelnosti I skupiny 3 soudržných</t>
  </si>
  <si>
    <t>0,55*30</t>
  </si>
  <si>
    <t>131313101</t>
  </si>
  <si>
    <t>Hloubení jam v soudržných horninách třídy těžitelnosti II skupiny 4 ručně</t>
  </si>
  <si>
    <t>63094404</t>
  </si>
  <si>
    <t>Hloubení jam ručně zapažených i nezapažených s urovnáním dna do předepsaného profilu a spádu v hornině třídy těžitelnosti II skupiny 4 soudržných</t>
  </si>
  <si>
    <t>0,15*30</t>
  </si>
  <si>
    <t>131413101</t>
  </si>
  <si>
    <t>Hloubení jam v soudržných horninách třídy těžitelnosti II skupiny 5 ručně</t>
  </si>
  <si>
    <t>-242114289</t>
  </si>
  <si>
    <t>Hloubení jam ručně zapažených i nezapažených s urovnáním dna do předepsaného profilu a spádu v hornině třídy těžitelnosti II skupiny 5 soudržných</t>
  </si>
  <si>
    <t>0,1*30</t>
  </si>
  <si>
    <t>16</t>
  </si>
  <si>
    <t>139752101</t>
  </si>
  <si>
    <t>Vykopávky v uzavřených prostorech v hornině třídy těžitelnosti II skupiny 4 až 5 ručně</t>
  </si>
  <si>
    <t>-1152748898</t>
  </si>
  <si>
    <t>Vykopávka v uzavřených prostorech ručně v hornině třídy těžitelnosti II skupiny 4 a 5</t>
  </si>
  <si>
    <t>podkop pod podezdívkami</t>
  </si>
  <si>
    <t>3*0,45*1,0*1,0</t>
  </si>
  <si>
    <t>17</t>
  </si>
  <si>
    <t>139911122</t>
  </si>
  <si>
    <t>Bourání kcí v hloubených vykopávkách ze zdiva z betonu prokládaného kamenem ručně</t>
  </si>
  <si>
    <t>-695947353</t>
  </si>
  <si>
    <t>Bourání konstrukcí v hloubených vykopávkách ručně s přemístěním suti na hromady na vzdálenost do 20 m nebo s naložením na dopravní prostředek z betonu prostého prokládaného kamenem</t>
  </si>
  <si>
    <t>18</t>
  </si>
  <si>
    <t>132151254</t>
  </si>
  <si>
    <t>Hloubení rýh nezapažených š do 2000 mm v hornině třídy těžitelnosti I skupiny 1 a 2 objem do 500 m3 strojně</t>
  </si>
  <si>
    <t>-318644553</t>
  </si>
  <si>
    <t>Hloubení nezapažených rýh šířky přes 800 do 2 000 mm strojně s urovnáním dna do předepsaného profilu a spádu v hornině třídy těžitelnosti I skupiny 1 a 2 přes 100 do 500 m3</t>
  </si>
  <si>
    <t>propojení</t>
  </si>
  <si>
    <t>0,2*264*(0,4*(1,9-0,46))</t>
  </si>
  <si>
    <t>Odbočení</t>
  </si>
  <si>
    <t>0,2*40,5*(1,0*(1,9-0,46))</t>
  </si>
  <si>
    <t xml:space="preserve">panely </t>
  </si>
  <si>
    <t>0,2*9,5*(1,0*(1,9-0,40))</t>
  </si>
  <si>
    <t>štěrkodrť</t>
  </si>
  <si>
    <t>0,2*4,0*(1,0*(1,9-0,20))</t>
  </si>
  <si>
    <t>0,2*5,5*(1,0*(1,9-0,40))</t>
  </si>
  <si>
    <t>0,2*18,5*(1,0*(1,9-0,20))</t>
  </si>
  <si>
    <t>132251255</t>
  </si>
  <si>
    <t>Hloubení rýh nezapažených š do 2000 mm v hornině třídy těžitelnosti I skupiny 3 objem do 1000 m3 strojně</t>
  </si>
  <si>
    <t>104429907</t>
  </si>
  <si>
    <t>Hloubení nezapažených rýh šířky přes 800 do 2 000 mm strojně s urovnáním dna do předepsaného profilu a spádu v hornině třídy těžitelnosti I skupiny 3 přes 500 do 1 000 m3</t>
  </si>
  <si>
    <t>0,55*264*(0,4*(1,9-0,46))</t>
  </si>
  <si>
    <t>0,55*40,5*(1,0*(1,9-0,46))</t>
  </si>
  <si>
    <t>0,55*9,5*(1,0*(1,9-0,40))</t>
  </si>
  <si>
    <t>0,55*4,0*(1,0*(1,9-0,20))</t>
  </si>
  <si>
    <t>0,55*5,5*(1,0*(1,9-0,40))</t>
  </si>
  <si>
    <t>0,55*18,5*(1,0*(1,9-0,20))</t>
  </si>
  <si>
    <t>20</t>
  </si>
  <si>
    <t>132351254</t>
  </si>
  <si>
    <t>Hloubení rýh nezapažených š do 2000 mm v hornině třídy těžitelnosti II skupiny 4 objem do 500 m3 strojně</t>
  </si>
  <si>
    <t>-1583785191</t>
  </si>
  <si>
    <t>Hloubení nezapažených rýh šířky přes 800 do 2 000 mm strojně s urovnáním dna do předepsaného profilu a spádu v hornině třídy těžitelnosti II skupiny 4 přes 100 do 500 m3</t>
  </si>
  <si>
    <t>0,15*264*(0,4*(1,9-0,46))</t>
  </si>
  <si>
    <t>0,15*40,5*(1,0*(1,9-0,46))</t>
  </si>
  <si>
    <t>0,15*9,5*(1,0*(1,9-0,40))</t>
  </si>
  <si>
    <t>0,15*4,0*(1,0*(1,9-0,20))</t>
  </si>
  <si>
    <t>0,15*5,5*(1,0*(1,9-0,40))</t>
  </si>
  <si>
    <t>0,15*18,5*(1,0*(1,9-0,20))</t>
  </si>
  <si>
    <t>132451254</t>
  </si>
  <si>
    <t>Hloubení rýh nezapažených š do 2000 mm v hornině třídy těžitelnosti II skupiny 5 objem do 500 m3 strojně</t>
  </si>
  <si>
    <t>-1417994995</t>
  </si>
  <si>
    <t>Hloubení nezapažených rýh šířky přes 800 do 2 000 mm strojně s urovnáním dna do předepsaného profilu a spádu v hornině třídy těžitelnosti II skupiny 5 přes 100 do 500 m3</t>
  </si>
  <si>
    <t>0,1*264*(0,4*(1,9-0,46))</t>
  </si>
  <si>
    <t>0,1*40,5*(1,0*(1,9-0,46))</t>
  </si>
  <si>
    <t>0,1*9,5*(1,0*(1,9-0,40))</t>
  </si>
  <si>
    <t>0,1*4,0*(1,0*(1,9-0,20))</t>
  </si>
  <si>
    <t>0,1*5,5*(1,0*(1,9-0,40))</t>
  </si>
  <si>
    <t>0,1*18,5*(1,0*(1,9-0,20))</t>
  </si>
  <si>
    <t>22</t>
  </si>
  <si>
    <t>138511101</t>
  </si>
  <si>
    <t>Dolamování hloubených vykopávek jam ve vrstvě tl do 1000 mm v hornině třídy těžitelnosti III skupiny 6</t>
  </si>
  <si>
    <t>125239223</t>
  </si>
  <si>
    <t>Dolamování zapažených nebo nezapažených hloubených vykopávek jam nebo zářezů, ve vrstvě tl. do 1 000 mm v hornině třídy těžitelnosti III skupiny 6</t>
  </si>
  <si>
    <t>0,03*264,0</t>
  </si>
  <si>
    <t>Zemní práce - zajištění výkopu, násypu a svahu</t>
  </si>
  <si>
    <t>23</t>
  </si>
  <si>
    <t>151101101</t>
  </si>
  <si>
    <t>Zřízení příložného pažení a rozepření stěn rýh hl do 2 m</t>
  </si>
  <si>
    <t>-1040801691</t>
  </si>
  <si>
    <t>Zřízení pažení a rozepření stěn rýh pro podzemní vedení příložné pro jakoukoliv mezerovitost, hloubky do 2 m</t>
  </si>
  <si>
    <t>1,9*4*30</t>
  </si>
  <si>
    <t>1,9*78,0*2</t>
  </si>
  <si>
    <t>24</t>
  </si>
  <si>
    <t>151101111</t>
  </si>
  <si>
    <t>Odstranění příložného pažení a rozepření stěn rýh hl do 2 m</t>
  </si>
  <si>
    <t>657221747</t>
  </si>
  <si>
    <t>Odstranění pažení a rozepření stěn rýh pro podzemní vedení s uložením materiálu na vzdálenost do 3 m od kraje výkopu příložné, hloubky do 2 m</t>
  </si>
  <si>
    <t>Zemní práce - přemístění výkopku</t>
  </si>
  <si>
    <t>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</si>
  <si>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</si>
  <si>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</si>
  <si>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365519420</t>
  </si>
  <si>
    <t>Přebytečný výkopek</t>
  </si>
  <si>
    <t>264*(0,4*(1,9-0,46))</t>
  </si>
  <si>
    <t>40,5*(1,0*(1,9-0,46))</t>
  </si>
  <si>
    <t>9,5*(1,0*(1,9-0,40))</t>
  </si>
  <si>
    <t>4,0*(1,0*(1,9-0,20))</t>
  </si>
  <si>
    <t>5,5*(1,0*(1,9-0,40))</t>
  </si>
  <si>
    <t>18,5*(1,0*(1,9-0,20))</t>
  </si>
  <si>
    <t>(0,2+0,55)*271,134</t>
  </si>
  <si>
    <t>26</t>
  </si>
  <si>
    <t>162751119</t>
  </si>
  <si>
    <t>Příplatek k vodorovnému přemístění výkopku/sypaniny z horniny třídy těžitelnosti I skupiny 1 až 3 ZKD 1000 m přes 10000 m</t>
  </si>
  <si>
    <t>-958931197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</si>
  <si>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</si>
  <si>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203,351</t>
  </si>
  <si>
    <t>203,351*14 'Přepočtené koeficientem množství</t>
  </si>
  <si>
    <t>27</t>
  </si>
  <si>
    <t>162751137</t>
  </si>
  <si>
    <t>Vodorovné přemístění přes 9 000 do 10000 m výkopku/sypaniny z horniny třídy těžitelnosti II skupiny 4 a 5</t>
  </si>
  <si>
    <t>1147888118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</si>
  <si>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</si>
  <si>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(0,1+0,15)*271,134</t>
  </si>
  <si>
    <t>28</t>
  </si>
  <si>
    <t>162751139</t>
  </si>
  <si>
    <t>Příplatek k vodorovnému přemístění výkopku/sypaniny z horniny třídy těžitelnosti II skupiny 4 a 5 ZKD 1000 m přes 10000 m</t>
  </si>
  <si>
    <t>1258487770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</si>
  <si>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</si>
  <si>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67,784</t>
  </si>
  <si>
    <t>67,784*14 'Přepočtené koeficientem množství</t>
  </si>
  <si>
    <t>29</t>
  </si>
  <si>
    <t>171201231</t>
  </si>
  <si>
    <t>Poplatek za uložení zeminy a kamení na recyklační skládce (skládkovné) kód odpadu 17 05 04</t>
  </si>
  <si>
    <t>t</t>
  </si>
  <si>
    <t>-1279239328</t>
  </si>
  <si>
    <t>Poplatek za uložení stavebního odpadu na recyklační skládce (skládkovné) zeminy a kamení zatříděného do Katalogu odpadů pod kódem 17 05 04</t>
  </si>
  <si>
    <t>271,135*1,8 'Přepočtené koeficientem množství</t>
  </si>
  <si>
    <t>Zemní práce - konstrukce ze zemin</t>
  </si>
  <si>
    <t>30</t>
  </si>
  <si>
    <t>174111101</t>
  </si>
  <si>
    <t>Zásyp jam, šachet rýh nebo kolem objektů sypaninou se zhutněním ručně</t>
  </si>
  <si>
    <t>-1489260028</t>
  </si>
  <si>
    <t>Zásyp sypaninou z jakékoliv horniny ručně s uložením výkopku ve vrstvách se zhutněním jam, šachet, rýh nebo kolem objektů v těchto vykopávkách</t>
  </si>
  <si>
    <t>Poznámka k položce:_x000D_
SONDY</t>
  </si>
  <si>
    <t>Kopaná Sonda</t>
  </si>
  <si>
    <t>31</t>
  </si>
  <si>
    <t>174151101</t>
  </si>
  <si>
    <t>Zásyp jam, šachet rýh nebo kolem objektů sypaninou se zhutněním</t>
  </si>
  <si>
    <t>-202508926</t>
  </si>
  <si>
    <t xml:space="preserve">Zásyp sypaninou z jakékoliv horniny strojně s uložením výkopku ve vrstvách se zhutněním jam, šachet, rýh nebo kolem objektů v těchto vykopávkách </t>
  </si>
  <si>
    <t>Poznámka k položce:_x000D_
ZÁSYP STARTOVACÍCH JAM ; SONDY ; MAKADAM DO DNA VÝKOPU</t>
  </si>
  <si>
    <t>výkop</t>
  </si>
  <si>
    <t>271,135</t>
  </si>
  <si>
    <t>lože</t>
  </si>
  <si>
    <t>-18,36</t>
  </si>
  <si>
    <t>obsyp</t>
  </si>
  <si>
    <t>-84,456</t>
  </si>
  <si>
    <t>32</t>
  </si>
  <si>
    <t>M</t>
  </si>
  <si>
    <t>58344197</t>
  </si>
  <si>
    <t>štěrkodrť frakce 0/63</t>
  </si>
  <si>
    <t>-882535604</t>
  </si>
  <si>
    <t>168,319</t>
  </si>
  <si>
    <t>168,319*1,8 'Přepočtené koeficientem množství</t>
  </si>
  <si>
    <t>33</t>
  </si>
  <si>
    <t>175151101</t>
  </si>
  <si>
    <t>Obsypání potrubí strojně sypaninou bez prohození, uloženou do 3 m</t>
  </si>
  <si>
    <t>1441587197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</si>
  <si>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</si>
  <si>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Propojení</t>
  </si>
  <si>
    <t>0,4*(0,16+0,30)*264,0</t>
  </si>
  <si>
    <t>1,0*(0,16+0,30)*78,0</t>
  </si>
  <si>
    <t>34</t>
  </si>
  <si>
    <t>58337302</t>
  </si>
  <si>
    <t>štěrkopísek frakce 0/16</t>
  </si>
  <si>
    <t>-1693435807</t>
  </si>
  <si>
    <t>84,456</t>
  </si>
  <si>
    <t>84,456*2 'Přepočtené koeficientem množství</t>
  </si>
  <si>
    <t>Zemní práce - povrchové úpravy terénu</t>
  </si>
  <si>
    <t>35</t>
  </si>
  <si>
    <t>181311103</t>
  </si>
  <si>
    <t>Rozprostření ornice tl vrstvy do 200 mm v rovině nebo ve svahu do 1:5 ručně</t>
  </si>
  <si>
    <t>-2022071096</t>
  </si>
  <si>
    <t>Rozprostření a urovnání ornice v rovině nebo ve svahu sklonu do 1:5 ručně při souvislé ploše, tl. vrstvy do 200 mm</t>
  </si>
  <si>
    <t>1,5*18,5</t>
  </si>
  <si>
    <t>36</t>
  </si>
  <si>
    <t>180405111</t>
  </si>
  <si>
    <t>Založení trávníku ve vegetačních prefabrikátech výsevem semene v rovině a ve svahu do 1:5</t>
  </si>
  <si>
    <t>-50645938</t>
  </si>
  <si>
    <t>Založení trávníků ve vegetačních dlaždicích nebo prefabrikátech výsevem semene v rovině nebo na svahu do 1:5</t>
  </si>
  <si>
    <t>37</t>
  </si>
  <si>
    <t>00572410</t>
  </si>
  <si>
    <t>osivo směs travní parková</t>
  </si>
  <si>
    <t>kg</t>
  </si>
  <si>
    <t>-2074107968</t>
  </si>
  <si>
    <t>27,750</t>
  </si>
  <si>
    <t>27,75*0,02 'Přepočtené koeficientem množství</t>
  </si>
  <si>
    <t>Zakládání - základy</t>
  </si>
  <si>
    <t>38</t>
  </si>
  <si>
    <t>275261111</t>
  </si>
  <si>
    <t>Osazování bloků základových patek z betonu prostého nebo ŽB objemu přes 0,06 do 0,10 m3</t>
  </si>
  <si>
    <t>kus</t>
  </si>
  <si>
    <t>-995641965</t>
  </si>
  <si>
    <t>Osazování betonových základových bloků patek na maltu MC-25, objemu přes 0,06 do 0,10 m3</t>
  </si>
  <si>
    <t>SLOUPKY MODROBÍLÉ S BETONOVOU PATKOU [KS]</t>
  </si>
  <si>
    <t>1,0</t>
  </si>
  <si>
    <t>39</t>
  </si>
  <si>
    <t>58932940-R</t>
  </si>
  <si>
    <t>beton C 25/30 XF3 kamenivo frakce 0/8</t>
  </si>
  <si>
    <t>782731499</t>
  </si>
  <si>
    <t>Betonový blok pro orientační sloupek</t>
  </si>
  <si>
    <t>1*(PI*0,2*0,2*0,6)</t>
  </si>
  <si>
    <t>Vodorovné konstrukce</t>
  </si>
  <si>
    <t>40</t>
  </si>
  <si>
    <t>451573111</t>
  </si>
  <si>
    <t>Lože pod potrubí otevřený výkop ze štěrkopísku</t>
  </si>
  <si>
    <t>2070459973</t>
  </si>
  <si>
    <t>Lože pod potrubí, stoky a drobné objekty v otevřeném výkopu z písku a štěrkopísku do 63 mm</t>
  </si>
  <si>
    <t>0,4*0,1*264,0</t>
  </si>
  <si>
    <t>1,0*0,1*78,0</t>
  </si>
  <si>
    <t>41</t>
  </si>
  <si>
    <t>452313131</t>
  </si>
  <si>
    <t>Podkladní bloky z betonu prostého tř. C 12/15 otevřený výkop</t>
  </si>
  <si>
    <t>1856131982</t>
  </si>
  <si>
    <t>Podkladní a zajišťovací konstrukce z betonu prostého v otevřeném výkopu bloky pro potrubí z betonu tř. C 12/15</t>
  </si>
  <si>
    <t>OPĚRNÉ BETONOVÉ BLOKY</t>
  </si>
  <si>
    <t>4*0,3*0,3*0,3</t>
  </si>
  <si>
    <t>42</t>
  </si>
  <si>
    <t>452353101</t>
  </si>
  <si>
    <t>Bednění podkladních bloků otevřený výkop</t>
  </si>
  <si>
    <t>-36962528</t>
  </si>
  <si>
    <t>Bednění podkladních a zajišťovacích konstrukcí v otevřeném výkopu bloků pro potrubí</t>
  </si>
  <si>
    <t xml:space="preserve">4,0*4*0,3 </t>
  </si>
  <si>
    <t>Komunikace pozemní</t>
  </si>
  <si>
    <t>43</t>
  </si>
  <si>
    <t>584121108</t>
  </si>
  <si>
    <t>Osazení silničních dílců z ŽB do lože z kameniva těženého tl 40 mm plochy do 15 m2</t>
  </si>
  <si>
    <t>450041886</t>
  </si>
  <si>
    <t>Osazení silničních dílců ze železového betonu  s podkladem z kameniva těženého do tl. 40 mm jakéhokoliv druhu a velikosti, na plochu jednotlivě do 15 m2</t>
  </si>
  <si>
    <t>Poznámka k položce:_x000D_
zpětné osazení demontovaných panelů</t>
  </si>
  <si>
    <t xml:space="preserve">9,5*( 1+2*0,50 ) </t>
  </si>
  <si>
    <t>44</t>
  </si>
  <si>
    <t>596211110</t>
  </si>
  <si>
    <t>Kladení zámkové dlažby komunikací pro pěší tl 60 mm skupiny A pl do 50 m2</t>
  </si>
  <si>
    <t>1857020704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</si>
  <si>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</si>
  <si>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45</t>
  </si>
  <si>
    <t>59245018</t>
  </si>
  <si>
    <t>dlažba tvar obdélník betonová 200x100x60mm přírodní</t>
  </si>
  <si>
    <t>-684558901</t>
  </si>
  <si>
    <t>11,000</t>
  </si>
  <si>
    <t>11*1,03 'Přepočtené koeficientem množství</t>
  </si>
  <si>
    <t>56</t>
  </si>
  <si>
    <t>Podkladní vrstvy komunikací, letišť a ploch</t>
  </si>
  <si>
    <t>46</t>
  </si>
  <si>
    <t>564861111</t>
  </si>
  <si>
    <t>Podklad ze štěrkodrtě ŠD tl 200 mm</t>
  </si>
  <si>
    <t>-356088435</t>
  </si>
  <si>
    <t>Podklad ze štěrkodrti ŠD  s rozprostřením a zhutněním, po zhutnění tl. 200 mm</t>
  </si>
  <si>
    <t>Konstrukční vrstvy komunikace III. tř</t>
  </si>
  <si>
    <t>štěrková plocha</t>
  </si>
  <si>
    <t>47</t>
  </si>
  <si>
    <t>567122112</t>
  </si>
  <si>
    <t>Podklad ze směsi stmelené cementem SC C 8/10 (KSC I) tl 130 mm</t>
  </si>
  <si>
    <t>754806392</t>
  </si>
  <si>
    <t>Podklad ze směsi stmelené cementem SC bez dilatačních spár, s rozprostřením a zhutněním SC C 8/10 (KSC I), po zhutnění tl. 130 mm</t>
  </si>
  <si>
    <t>48</t>
  </si>
  <si>
    <t>573111112</t>
  </si>
  <si>
    <t>Postřik živičný infiltrační s posypem z asfaltu množství 1 kg/m2</t>
  </si>
  <si>
    <t>-1723504466</t>
  </si>
  <si>
    <t>Postřik infiltrační PI z asfaltu silničního s posypem kamenivem, v množství 1,00 kg/m2</t>
  </si>
  <si>
    <t>49</t>
  </si>
  <si>
    <t>565155111</t>
  </si>
  <si>
    <t>Asfaltový beton vrstva podkladní ACP 16 (obalované kamenivo OKS) tl 70 mm š do 3 m</t>
  </si>
  <si>
    <t>-927151573</t>
  </si>
  <si>
    <t>Asfaltový beton vrstva podkladní ACP 16 (obalované kamenivo střednězrnné - OKS)  s rozprostřením a zhutněním v pruhu šířky přes 1,5 do 3 m, po zhutnění tl. 70 mm</t>
  </si>
  <si>
    <t>57</t>
  </si>
  <si>
    <t>Kryty pozemních komunikací letišť a ploch z kameniva nebo živičné</t>
  </si>
  <si>
    <t>50</t>
  </si>
  <si>
    <t>573211107</t>
  </si>
  <si>
    <t>Postřik živičný spojovací z asfaltu v množství 0,30 kg/m2</t>
  </si>
  <si>
    <t>-1674428725</t>
  </si>
  <si>
    <t>Postřik spojovací PS bez posypu kamenivem z asfaltu silničního, v množství 0,30 kg/m2</t>
  </si>
  <si>
    <t>51</t>
  </si>
  <si>
    <t>577134131</t>
  </si>
  <si>
    <t>Asfaltový beton vrstva obrusná ACO 11 (ABS) tř. I tl 40 mm š do 3 m z modifikovaného asfaltu</t>
  </si>
  <si>
    <t>960772997</t>
  </si>
  <si>
    <t>Asfaltový beton vrstva obrusná ACO 11 (ABS)  s rozprostřením a se zhutněním z modifikovaného asfaltu v pruhu šířky přes do 1,5 do 3 m, po zhutnění tl. 40 mm</t>
  </si>
  <si>
    <t>Trubní vedení</t>
  </si>
  <si>
    <t>85</t>
  </si>
  <si>
    <t>Potrubí z trub litinových</t>
  </si>
  <si>
    <t>52</t>
  </si>
  <si>
    <t>857314122</t>
  </si>
  <si>
    <t>Montáž litinových tvarovek odbočných přírubových otevřený výkop DN 150</t>
  </si>
  <si>
    <t>1807927431</t>
  </si>
  <si>
    <t>Montáž litinových tvarovek na potrubí litinovém tlakovém odbočných na potrubí z trub přírubových v otevřeném výkopu, kanálu nebo v šachtě DN 150</t>
  </si>
  <si>
    <t>T KUS PŘÍRUBOVÝ PN 16 DN150/150</t>
  </si>
  <si>
    <t>T KUS PŘÍRUBOVÝ PN 16 DN150/80</t>
  </si>
  <si>
    <t>T KUS PŘÍRUBOVÝ PN 16 DN150/50</t>
  </si>
  <si>
    <t>53</t>
  </si>
  <si>
    <t>55253530</t>
  </si>
  <si>
    <t>tvarovka přírubová litinová vodovodní s přírubovou odbočkou PN10/16 T-kus DN 150/150</t>
  </si>
  <si>
    <t>-499775228</t>
  </si>
  <si>
    <t>54</t>
  </si>
  <si>
    <t>55253527</t>
  </si>
  <si>
    <t>tvarovka přírubová litinová s přírubovou odbočkou,práškový epoxid tl 250µm T-kus DN 150/80</t>
  </si>
  <si>
    <t>-839633896</t>
  </si>
  <si>
    <t>55</t>
  </si>
  <si>
    <t>55253525</t>
  </si>
  <si>
    <t>tvarovka přírubová litinová s přírubovou odbočkou,práškový epoxid tl 250µm T-kus DN 150/50</t>
  </si>
  <si>
    <t>-2093252092</t>
  </si>
  <si>
    <t>857311131</t>
  </si>
  <si>
    <t>Montáž litinových tvarovek jednoosých hrdlových otevřený výkop s integrovaným těsněním DN 150</t>
  </si>
  <si>
    <t>-537013746</t>
  </si>
  <si>
    <t>Montáž litinových tvarovek na potrubí litinovém tlakovém jednoosých na potrubí z trub hrdlových v otevřeném výkopu, kanálu nebo v šachtě s integrovaným těsněním DN 150</t>
  </si>
  <si>
    <t>HRDLOVÁ SPOJKA JIŠTĚNÁ PROTI POSUNU</t>
  </si>
  <si>
    <t>31951006-R</t>
  </si>
  <si>
    <t>potrubní spojka jištěná proti posuvu hrdlo-hrdlo  DN 150</t>
  </si>
  <si>
    <t>2061488677</t>
  </si>
  <si>
    <t>58</t>
  </si>
  <si>
    <t>55251608</t>
  </si>
  <si>
    <t>příruba litinová úsporná PN 10 pro vodovodní ocelové potrubí 60/67mm</t>
  </si>
  <si>
    <t>-366037619</t>
  </si>
  <si>
    <t>OTOČNÁ PŘÍRUBA PP-OCEL D50/63</t>
  </si>
  <si>
    <t>59</t>
  </si>
  <si>
    <t>857312122</t>
  </si>
  <si>
    <t>Montáž litinových tvarovek jednoosých přírubových otevřený výkop DN 150</t>
  </si>
  <si>
    <t>-299345055</t>
  </si>
  <si>
    <t>Montáž litinových tvarovek na potrubí litinovém tlakovém jednoosých na potrubí z trub přírubových v otevřeném výkopu, kanálu nebo v šachtě DN 150</t>
  </si>
  <si>
    <t>OTOČNÁ PŘÍRUBA PP-OCEL 150/160</t>
  </si>
  <si>
    <t>60</t>
  </si>
  <si>
    <t>55251616</t>
  </si>
  <si>
    <t>příruba litinová úsporná PN 10 pro vodovodní ocelové potrubí 150/159mm</t>
  </si>
  <si>
    <t>772541701</t>
  </si>
  <si>
    <t>61</t>
  </si>
  <si>
    <t>857241131</t>
  </si>
  <si>
    <t>Montáž litinových tvarovek jednoosých hrdlových otevřený výkop s integrovaným těsněním DN 80</t>
  </si>
  <si>
    <t>-1982105223</t>
  </si>
  <si>
    <t>Montáž litinových tvarovek na potrubí litinovém tlakovém jednoosých na potrubí z trub hrdlových v otevřeném výkopu, kanálu nebo v šachtě s integrovaným těsněním DN 80</t>
  </si>
  <si>
    <t>PŘÍRUBOVÉ KOLENO 90° S PATKOU DN80</t>
  </si>
  <si>
    <t>62</t>
  </si>
  <si>
    <t>55253952</t>
  </si>
  <si>
    <t>koleno hrdlové z tvárné litiny,práškový epoxid tl 250µm MMQ-kus DN 80-90°</t>
  </si>
  <si>
    <t>1309257634</t>
  </si>
  <si>
    <t>87</t>
  </si>
  <si>
    <t>Potrubí z trub plastických a skleněných</t>
  </si>
  <si>
    <t>63</t>
  </si>
  <si>
    <t>871161211</t>
  </si>
  <si>
    <t>Montáž potrubí z PE100 SDR 11 otevřený výkop svařovaných elektrotvarovkou D 32 x 3,0 mm</t>
  </si>
  <si>
    <t>-2083430920</t>
  </si>
  <si>
    <t>Montáž vodovodního potrubí z plastů v otevřeném výkopu z polyetylenu PE 100 svařovaných elektrotvarovkou SDR 11/PN16 D 32 x 3,0 mm</t>
  </si>
  <si>
    <t>Odbočení D32</t>
  </si>
  <si>
    <t>6,0</t>
  </si>
  <si>
    <t>8,0</t>
  </si>
  <si>
    <t>4,5</t>
  </si>
  <si>
    <t>9,5</t>
  </si>
  <si>
    <t>7,5</t>
  </si>
  <si>
    <t>4,0</t>
  </si>
  <si>
    <t>2,5</t>
  </si>
  <si>
    <t>64</t>
  </si>
  <si>
    <t>28613170</t>
  </si>
  <si>
    <t>trubka vodovodní PE100 SDR11 se signalizační vrstvou 32x3,0mm</t>
  </si>
  <si>
    <t>-1560045065</t>
  </si>
  <si>
    <t>54,0</t>
  </si>
  <si>
    <t>54*1,03 'Přepočtené koeficientem množství</t>
  </si>
  <si>
    <t>65</t>
  </si>
  <si>
    <t>871211211</t>
  </si>
  <si>
    <t>Montáž potrubí z PE100 SDR 11 otevřený výkop svařovaných elektrotvarovkou D 63 x 5,8 mm</t>
  </si>
  <si>
    <t>1645714354</t>
  </si>
  <si>
    <t>Montáž vodovodního potrubí z plastů v otevřeném výkopu z polyetylenu PE 100 svařovaných elektrotvarovkou SDR 11/PN16 D 63 x 5,8 mm</t>
  </si>
  <si>
    <t>Odbočení D63</t>
  </si>
  <si>
    <t>6,5</t>
  </si>
  <si>
    <t>3,5</t>
  </si>
  <si>
    <t>7,0</t>
  </si>
  <si>
    <t>66</t>
  </si>
  <si>
    <t>28613173</t>
  </si>
  <si>
    <t>trubka vodovodní PE100 SDR11 se signalizační vrstvou 63x5,8mm</t>
  </si>
  <si>
    <t>878830601</t>
  </si>
  <si>
    <t>17*1,03 'Přepočtené koeficientem množství</t>
  </si>
  <si>
    <t>67</t>
  </si>
  <si>
    <t>871321211</t>
  </si>
  <si>
    <t>Montáž potrubí z PE100 SDR 11 otevřený výkop svařovaných elektrotvarovkou D 160 x 14,6 mm</t>
  </si>
  <si>
    <t>1938212464</t>
  </si>
  <si>
    <t>Montáž vodovodního potrubí z plastů v otevřeném výkopu z polyetylenu PE 100 svařovaných elektrotvarovkou SDR 11/PN16 D 160 x 14,6 mm</t>
  </si>
  <si>
    <t>PROPOJENÍ</t>
  </si>
  <si>
    <t>potrubí PE100 RC - SDR11 - PN16 160/14,6mm</t>
  </si>
  <si>
    <t>264,0</t>
  </si>
  <si>
    <t>Odbočení D160</t>
  </si>
  <si>
    <t>68</t>
  </si>
  <si>
    <t>28613560</t>
  </si>
  <si>
    <t>potrubí dvouvrstvé PE100 RC SDR11 160x14,6 dl 12m</t>
  </si>
  <si>
    <t>1978680719</t>
  </si>
  <si>
    <t>271*1,03 'Přepočtené koeficientem množství</t>
  </si>
  <si>
    <t>69</t>
  </si>
  <si>
    <t>877162001</t>
  </si>
  <si>
    <t>Montáž svěrných spojek na vodovodním potrubí z trub d 32</t>
  </si>
  <si>
    <t>-2131811279</t>
  </si>
  <si>
    <t>Montáž svěrných (mechanických) spojek na vodovodním potrubí spojek, kolen 90° nebo redukcí d 32</t>
  </si>
  <si>
    <t>SPOJKA SVĚRNÁ MOSAZNÁ D32</t>
  </si>
  <si>
    <t>9,0</t>
  </si>
  <si>
    <t>70</t>
  </si>
  <si>
    <t>31951306</t>
  </si>
  <si>
    <t>spojka svěrná mosazná přímá pro PE trubky 32x1 1/4"</t>
  </si>
  <si>
    <t>-1104900146</t>
  </si>
  <si>
    <t>spojka svěrná mosazná přímá s vnějším závitem pro PE trubky 32x1 1/4"</t>
  </si>
  <si>
    <t>71</t>
  </si>
  <si>
    <t>877182001</t>
  </si>
  <si>
    <t>Montáž svěrných spojek na vodovodním potrubí z trub d 50</t>
  </si>
  <si>
    <t>20541910</t>
  </si>
  <si>
    <t>Montáž svěrných (mechanických) spojek na vodovodním potrubí spojek, kolen 90° nebo redukcí d 50</t>
  </si>
  <si>
    <t>SPOJKA SVĚRNÁ MOSAZNÁ D50</t>
  </si>
  <si>
    <t>72</t>
  </si>
  <si>
    <t>31951308</t>
  </si>
  <si>
    <t>spojka svěrná mosazná přímá pro PE trubky 50x1 1/2"</t>
  </si>
  <si>
    <t>-1228413690</t>
  </si>
  <si>
    <t>spojka svěrná mosazná přímá s vnějším závitem pro PE trubky 50x1 1/2"</t>
  </si>
  <si>
    <t>73</t>
  </si>
  <si>
    <t>877212001</t>
  </si>
  <si>
    <t>Montáž svěrných spojek na vodovodním potrubí z trub d 63</t>
  </si>
  <si>
    <t>1088811760</t>
  </si>
  <si>
    <t>Montáž svěrných (mechanických) spojek na vodovodním potrubí spojek, kolen 90° nebo redukcí d 63</t>
  </si>
  <si>
    <t>SPOJKA SVĚRNÁ MOSAZNÁ PN 16 - D63</t>
  </si>
  <si>
    <t>2,0</t>
  </si>
  <si>
    <t>74</t>
  </si>
  <si>
    <t>31951310</t>
  </si>
  <si>
    <t>spojka svěrná mosazná přímá pro PE trubky 63x2"</t>
  </si>
  <si>
    <t>1490251861</t>
  </si>
  <si>
    <t>spojka svěrná mosazná přímá s vnějším závitem pro PE trubky 63x2"</t>
  </si>
  <si>
    <t>75</t>
  </si>
  <si>
    <t>877321126</t>
  </si>
  <si>
    <t>Montáž elektro navrtávacích T-kusů ventil a 360° otočná odbočka na vodovodním potrubí z PE trub d 160/63</t>
  </si>
  <si>
    <t>-828635277</t>
  </si>
  <si>
    <t>Montáž tvarovek na vodovodním plastovém potrubí z polyetylenu PE 100 elektrotvarovek SDR 11/PN16 T-kusů navrtávacích s ventilem a 360° otočnou odbočkou d 160/63</t>
  </si>
  <si>
    <t>ELEKTROTVAROVKA SEDLOVÁ - NAVRTÁVACÍ T-KUS ODBOČKOVÝ  S UZAVÍRACÍM VENTILEM A OTOČNÝM VÝVODEM 360° - D160/63</t>
  </si>
  <si>
    <t>11,0</t>
  </si>
  <si>
    <t>76</t>
  </si>
  <si>
    <t>28614057</t>
  </si>
  <si>
    <t>tvarovka T-kus navrtávací s ventilem, s odbočkou 360° D 160-63mm</t>
  </si>
  <si>
    <t>-1756960791</t>
  </si>
  <si>
    <t>77</t>
  </si>
  <si>
    <t>877211101</t>
  </si>
  <si>
    <t>Montáž elektrospojek na vodovodním potrubí z PE trub d 63</t>
  </si>
  <si>
    <t>646380568</t>
  </si>
  <si>
    <t>Montáž tvarovek na vodovodním plastovém potrubí z polyetylenu PE 100 elektrotvarovek SDR 11/PN16 spojek, oblouků nebo redukcí d 63</t>
  </si>
  <si>
    <t>ELEKTROREDUKCE D63/32</t>
  </si>
  <si>
    <t>ELEKTROSPOJKA D63</t>
  </si>
  <si>
    <t>LEMOVÝ NÁKRUŽEK D63</t>
  </si>
  <si>
    <t>78</t>
  </si>
  <si>
    <t>28653133</t>
  </si>
  <si>
    <t>nákružek lemový PE 100 SDR11 63mm</t>
  </si>
  <si>
    <t>2066181037</t>
  </si>
  <si>
    <t>79</t>
  </si>
  <si>
    <t>28614974</t>
  </si>
  <si>
    <t>elektroredukce PE 100 PN16 D 63-32mm</t>
  </si>
  <si>
    <t>-1258037144</t>
  </si>
  <si>
    <t>80</t>
  </si>
  <si>
    <t>28615972</t>
  </si>
  <si>
    <t>elektrospojka SDR11 PE 100 PN16 D 63mm</t>
  </si>
  <si>
    <t>339268701</t>
  </si>
  <si>
    <t>81</t>
  </si>
  <si>
    <t>877321101</t>
  </si>
  <si>
    <t>Montáž elektrospojek na vodovodním potrubí z PE trub d 160</t>
  </si>
  <si>
    <t>-1119040675</t>
  </si>
  <si>
    <t>Montáž tvarovek na vodovodním plastovém potrubí z polyetylenu PE 100 elektrotvarovek SDR 11/PN16 spojek, oblouků nebo redukcí d 160</t>
  </si>
  <si>
    <t>ELEKTROSPOJKA D160</t>
  </si>
  <si>
    <t>Nákružek</t>
  </si>
  <si>
    <t>KOLENO 30°</t>
  </si>
  <si>
    <t>82</t>
  </si>
  <si>
    <t>28615978</t>
  </si>
  <si>
    <t>elektrospojka SDR11 PE 100 PN16 D 160mm</t>
  </si>
  <si>
    <t>-1041105531</t>
  </si>
  <si>
    <t>10+44</t>
  </si>
  <si>
    <t>83</t>
  </si>
  <si>
    <t>28653153</t>
  </si>
  <si>
    <t>nákružek lemový PE 100 SDR17 160mm</t>
  </si>
  <si>
    <t>-1341593525</t>
  </si>
  <si>
    <t>89</t>
  </si>
  <si>
    <t>Ostatní konstrukce</t>
  </si>
  <si>
    <t>84</t>
  </si>
  <si>
    <t>892353122</t>
  </si>
  <si>
    <t>Proplach a dezinfekce vodovodního potrubí DN 150 nebo 200</t>
  </si>
  <si>
    <t>1376047327</t>
  </si>
  <si>
    <t>Propojení D160</t>
  </si>
  <si>
    <t>78,0</t>
  </si>
  <si>
    <t>08211321</t>
  </si>
  <si>
    <t>voda pitná pro ostatní odběratele</t>
  </si>
  <si>
    <t>-604668556</t>
  </si>
  <si>
    <t>proplach vodovodu</t>
  </si>
  <si>
    <t>2,5*PI*0,075*0,075*(78,+264,0)</t>
  </si>
  <si>
    <t>86</t>
  </si>
  <si>
    <t>899713111</t>
  </si>
  <si>
    <t>Orientační tabulky na sloupku betonovém nebo ocelovém</t>
  </si>
  <si>
    <t>463645320</t>
  </si>
  <si>
    <t>Orientační tabulky na vodovodních a kanalizačních řadech na sloupku ocelovém nebo betonovém</t>
  </si>
  <si>
    <t>Poznámka k položce:_x000D_
30ks montováno na stávající oplocení</t>
  </si>
  <si>
    <t>MODRÉ POPISOVÉ TABULKY</t>
  </si>
  <si>
    <t>40445225-R</t>
  </si>
  <si>
    <t>Ocelová trubka V=1,80m D50mm s pruhy (modro bílé)</t>
  </si>
  <si>
    <t>-1692187211</t>
  </si>
  <si>
    <t>88</t>
  </si>
  <si>
    <t>899721111</t>
  </si>
  <si>
    <t>Signalizační vodič DN do 150 mm na potrubí</t>
  </si>
  <si>
    <t>-1919335546</t>
  </si>
  <si>
    <t>Signalizační vodič na potrubí DN do 150 mm</t>
  </si>
  <si>
    <t>Poznámka k položce:_x000D_
 - měděný CYY 6mm2</t>
  </si>
  <si>
    <t>Signalizační vodič</t>
  </si>
  <si>
    <t xml:space="preserve"> - měděný CYY 6mm2</t>
  </si>
  <si>
    <t>(7+12)*4</t>
  </si>
  <si>
    <t>899722113</t>
  </si>
  <si>
    <t>Krytí potrubí z plastů výstražnou fólií z PVC 34cm</t>
  </si>
  <si>
    <t>1823079514</t>
  </si>
  <si>
    <t>Krytí potrubí z plastů výstražnou fólií z PVC šířky 34 cm</t>
  </si>
  <si>
    <t>Výstražná fólie</t>
  </si>
  <si>
    <t xml:space="preserve"> - modré barvy</t>
  </si>
  <si>
    <t>90</t>
  </si>
  <si>
    <t>891211112</t>
  </si>
  <si>
    <t>Montáž vodovodních šoupátek otevřený výkop DN 50</t>
  </si>
  <si>
    <t>-815444750</t>
  </si>
  <si>
    <t>Montáž vodovodních armatur na potrubí šoupátek nebo klapek uzavíracích v otevřeném výkopu nebo v šachtách s osazením zemní soupravy (bez poklopů) DN 50</t>
  </si>
  <si>
    <t>ŠOUPĚ PŘÍRUBOVÉ PN 16 DN50</t>
  </si>
  <si>
    <t>91</t>
  </si>
  <si>
    <t>42221301</t>
  </si>
  <si>
    <t>šoupátko pitná voda litina GGG 50 krátká stavební dl PN10/16 DN 50x150mm</t>
  </si>
  <si>
    <t>1198749391</t>
  </si>
  <si>
    <t>92</t>
  </si>
  <si>
    <t>891351112</t>
  </si>
  <si>
    <t>Montáž vodovodních šoupátek otevřený výkop DN 200</t>
  </si>
  <si>
    <t>-2098173848</t>
  </si>
  <si>
    <t>Montáž vodovodních armatur na potrubí šoupátek nebo klapek uzavíracích v otevřeném výkopu nebo v šachtách s osazením zemní soupravy (bez poklopů) DN 200</t>
  </si>
  <si>
    <t>ZS TELESK. 1,30 - 1,80 M</t>
  </si>
  <si>
    <t>93</t>
  </si>
  <si>
    <t>42291054</t>
  </si>
  <si>
    <t>souprava zemní pro navrtávací pas se šoupátkem Rd 2,0m</t>
  </si>
  <si>
    <t>-1622000677</t>
  </si>
  <si>
    <t xml:space="preserve">Poznámka k položce:_x000D_
30x je na </t>
  </si>
  <si>
    <t>94</t>
  </si>
  <si>
    <t>891241112</t>
  </si>
  <si>
    <t>Montáž vodovodních šoupátek otevřený výkop DN 80</t>
  </si>
  <si>
    <t>-310529878</t>
  </si>
  <si>
    <t>Montáž vodovodních armatur na potrubí šoupátek nebo klapek uzavíracích v otevřeném výkopu nebo v šachtách s osazením zemní soupravy (bez poklopů) DN 80</t>
  </si>
  <si>
    <t>ŠOUPĚ PŘÍRUBOVÉ PN 16 DN80</t>
  </si>
  <si>
    <t>95</t>
  </si>
  <si>
    <t>42221303</t>
  </si>
  <si>
    <t>šoupátko pitná voda litina GGG 50 krátká stavební dl PN10/16 DN 80x180mm</t>
  </si>
  <si>
    <t>-1121610188</t>
  </si>
  <si>
    <t>96</t>
  </si>
  <si>
    <t>891247112</t>
  </si>
  <si>
    <t>Montáž hydrantů podzemních DN 80</t>
  </si>
  <si>
    <t>-1792536600</t>
  </si>
  <si>
    <t>Montáž vodovodních armatur na potrubí hydrantů podzemních (bez osazení poklopů) DN 80</t>
  </si>
  <si>
    <t>Hydranty</t>
  </si>
  <si>
    <t>HYDRANT PODZEMNÍ, 1,50 M PN 16</t>
  </si>
  <si>
    <t>97</t>
  </si>
  <si>
    <t>42273591</t>
  </si>
  <si>
    <t>hydrant podzemní DN 80 PN 16 jednoduchý uzávěr krycí v 1500mm</t>
  </si>
  <si>
    <t>1763321519</t>
  </si>
  <si>
    <t>98</t>
  </si>
  <si>
    <t>891311112</t>
  </si>
  <si>
    <t>Montáž vodovodních šoupátek otevřený výkop DN 150</t>
  </si>
  <si>
    <t>-2107436115</t>
  </si>
  <si>
    <t>Montáž vodovodních armatur na potrubí šoupátek nebo klapek uzavíracích v otevřeném výkopu nebo v šachtách s osazením zemní soupravy (bez poklopů) DN 150</t>
  </si>
  <si>
    <t>ŠOUPĚ PŘÍRUBOVÉ PN 16 DN150</t>
  </si>
  <si>
    <t>99</t>
  </si>
  <si>
    <t>42221306</t>
  </si>
  <si>
    <t>šoupátko pitná voda litina GGG 50 krátká stavební dl PN10/16 DN 150x210mm</t>
  </si>
  <si>
    <t>-1795921512</t>
  </si>
  <si>
    <t>100</t>
  </si>
  <si>
    <t>899401112</t>
  </si>
  <si>
    <t>Osazení poklopů litinových šoupátkových</t>
  </si>
  <si>
    <t>474839913</t>
  </si>
  <si>
    <t>101</t>
  </si>
  <si>
    <t>42291352</t>
  </si>
  <si>
    <t>poklop litinový šoupátkový pro zemní soupravy osazení do terénu a do vozovky</t>
  </si>
  <si>
    <t>-964523090</t>
  </si>
  <si>
    <t>102</t>
  </si>
  <si>
    <t>56230636</t>
  </si>
  <si>
    <t>deska podkladová uličního poklopu plastového ventilkového a šoupatového</t>
  </si>
  <si>
    <t>1005023889</t>
  </si>
  <si>
    <t>103</t>
  </si>
  <si>
    <t>899401113</t>
  </si>
  <si>
    <t>Osazení poklopů litinových hydrantových</t>
  </si>
  <si>
    <t>-1744294850</t>
  </si>
  <si>
    <t>104</t>
  </si>
  <si>
    <t>42291452</t>
  </si>
  <si>
    <t>poklop litinový hydrantový DN 80</t>
  </si>
  <si>
    <t>-1462705839</t>
  </si>
  <si>
    <t>105</t>
  </si>
  <si>
    <t>348200000000</t>
  </si>
  <si>
    <t>PODKLAD. DESKA  POD HYDRANT.POKLOP</t>
  </si>
  <si>
    <t>358133705</t>
  </si>
  <si>
    <t>Doplňující konstrukce a práce pozemních komunikací, letišť a ploch</t>
  </si>
  <si>
    <t>106</t>
  </si>
  <si>
    <t>919122132</t>
  </si>
  <si>
    <t>Těsnění spár zálivkou za tepla pro komůrky š 20 mm hl 40 mm s těsnicím profilem</t>
  </si>
  <si>
    <t>-1296406441</t>
  </si>
  <si>
    <t>Utěsnění dilatačních spár zálivkou za tepla  v cementobetonovém nebo živičném krytu včetně adhezního nátěru s těsnicím profilem pod zálivkou, pro komůrky šířky 20 mm, hloubky 40 mm</t>
  </si>
  <si>
    <t>264</t>
  </si>
  <si>
    <t>2*40,5</t>
  </si>
  <si>
    <t>107</t>
  </si>
  <si>
    <t>919735111</t>
  </si>
  <si>
    <t>Řezání stávajícího živičného krytu hl do 50 mm</t>
  </si>
  <si>
    <t>1182287150</t>
  </si>
  <si>
    <t>Řezání stávajícího živičného krytu nebo podkladu  hloubky do 50 mm</t>
  </si>
  <si>
    <t>Řezání komunikace</t>
  </si>
  <si>
    <t>108</t>
  </si>
  <si>
    <t>919735112</t>
  </si>
  <si>
    <t>Řezání stávajícího živičného krytu hl přes 50 do 100 mm</t>
  </si>
  <si>
    <t>199101544</t>
  </si>
  <si>
    <t>Řezání stávajícího živičného krytu nebo podkladu  hloubky přes 50 do 100 mm</t>
  </si>
  <si>
    <t>Ostatní konstrukce a práce, bourání</t>
  </si>
  <si>
    <t>109</t>
  </si>
  <si>
    <t>979051121</t>
  </si>
  <si>
    <t>Očištění zámkových dlaždic se spárováním z kameniva těženého při překopech inženýrských sítí</t>
  </si>
  <si>
    <t>-465988483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</si>
  <si>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</si>
  <si>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Odbočení Zámková dlažba</t>
  </si>
  <si>
    <t>5,5*(1+2*0,50 )</t>
  </si>
  <si>
    <t>997</t>
  </si>
  <si>
    <t>Přesun sutě</t>
  </si>
  <si>
    <t>110</t>
  </si>
  <si>
    <t>997013501</t>
  </si>
  <si>
    <t>Odvoz suti a vybouraných hmot na skládku nebo meziskládku do 1 km se složením</t>
  </si>
  <si>
    <t>462170024</t>
  </si>
  <si>
    <t>Odvoz suti a vybouraných hmot na skládku nebo meziskládku  se složením, na vzdálenost do 1 km</t>
  </si>
  <si>
    <t>111</t>
  </si>
  <si>
    <t>997013511</t>
  </si>
  <si>
    <t>Odvoz suti a vybouraných hmot z meziskládky na skládku do 1 km s naložením a se složením</t>
  </si>
  <si>
    <t>-1979366988</t>
  </si>
  <si>
    <t>Odvoz suti a vybouraných hmot z meziskládky na skládku  s naložením a se složením, na vzdálenost do 1 km</t>
  </si>
  <si>
    <t>112</t>
  </si>
  <si>
    <t>997013509</t>
  </si>
  <si>
    <t>Příplatek k odvozu suti a vybouraných hmot na skládku ZKD 1 km přes 1 km</t>
  </si>
  <si>
    <t>394345769</t>
  </si>
  <si>
    <t>Odvoz suti a vybouraných hmot na skládku nebo meziskládku  se složením, na vzdálenost Příplatek k ceně za každý další i započatý 1 km přes 1 km</t>
  </si>
  <si>
    <t>220,84*29 'Přepočtené koeficientem množství</t>
  </si>
  <si>
    <t>113</t>
  </si>
  <si>
    <t>997221861</t>
  </si>
  <si>
    <t>Poplatek za uložení stavebního odpadu na recyklační skládce (skládkovné) z prostého betonu pod kódem 17 01 01</t>
  </si>
  <si>
    <t>-366321386</t>
  </si>
  <si>
    <t>Poplatek za uložení stavebního odpadu na recyklační skládce (skládkovné) z prostého betonu zatříděného do Katalogu odpadů pod kódem 17 01 01</t>
  </si>
  <si>
    <t xml:space="preserve">Poznámka k položce:_x000D_
KAMENIVO ZPEVNĚNÉ CEMENTEM; UBOURANÉ ZÍDKY </t>
  </si>
  <si>
    <t>8,075</t>
  </si>
  <si>
    <t>2,860</t>
  </si>
  <si>
    <t>47,483</t>
  </si>
  <si>
    <t>3,240</t>
  </si>
  <si>
    <t>114</t>
  </si>
  <si>
    <t>997221873</t>
  </si>
  <si>
    <t>-810814166</t>
  </si>
  <si>
    <t>Poznámka k položce:_x000D_
ŠTĚRK KOMUNIKACE</t>
  </si>
  <si>
    <t>52,229</t>
  </si>
  <si>
    <t>115</t>
  </si>
  <si>
    <t>997221875</t>
  </si>
  <si>
    <t>Poplatek za uložení stavebního odpadu na recyklační skládce (skládkovné) asfaltového bez obsahu dehtu zatříděného do Katalogu odpadů pod kódem 17 03 02</t>
  </si>
  <si>
    <t>747444345</t>
  </si>
  <si>
    <t>Poznámka k položce:_x000D_
ŽIVIČNÉ POVRCHY</t>
  </si>
  <si>
    <t>76,590</t>
  </si>
  <si>
    <t>33,603</t>
  </si>
  <si>
    <t>998</t>
  </si>
  <si>
    <t>Přesun hmot</t>
  </si>
  <si>
    <t>116</t>
  </si>
  <si>
    <t>998276101</t>
  </si>
  <si>
    <t>Přesun hmot pro trubní vedení z trub z plastických hmot otevřený výkop</t>
  </si>
  <si>
    <t>-1114687611</t>
  </si>
  <si>
    <t>Přesun hmot pro trubní vedení hloubené z trub z plastických hmot nebo sklolaminátových pro vodovody nebo kanalizace v otevřeném výkopu dopravní vzdálenost do 15 m</t>
  </si>
  <si>
    <t>117</t>
  </si>
  <si>
    <t>998225111</t>
  </si>
  <si>
    <t>Přesun hmot pro pozemní komunikace s krytem z kamene, monolitickým betonovým nebo živičným</t>
  </si>
  <si>
    <t>507519315</t>
  </si>
  <si>
    <t>Přesun hmot pro komunikace s krytem z kameniva, monolitickým betonovým nebo živičným  dopravní vzdálenost do 200 m jakékoliv délky objektu</t>
  </si>
  <si>
    <t>VRN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</si>
  <si>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</si>
  <si>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</si>
  <si>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</si>
  <si>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</si>
  <si>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</si>
  <si>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</si>
  <si>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</si>
  <si>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938908411</t>
  </si>
  <si>
    <t>Čištění vozovek splachováním vodou</t>
  </si>
  <si>
    <t>735566421</t>
  </si>
  <si>
    <t>Čištění vozovek splachováním vodou povrchu podkladu nebo krytu živičného, betonového nebo dlážděného</t>
  </si>
  <si>
    <t>(264*3)*4</t>
  </si>
  <si>
    <t>Vedlejší rozpočtové náklady</t>
  </si>
  <si>
    <t>VRN1</t>
  </si>
  <si>
    <t>Průzkumné, geodetické a projektové práce</t>
  </si>
  <si>
    <t>010001000</t>
  </si>
  <si>
    <t>kpl</t>
  </si>
  <si>
    <t>1024</t>
  </si>
  <si>
    <t>1688944946</t>
  </si>
  <si>
    <t>011134000</t>
  </si>
  <si>
    <t>Hydrogeologický průzkum</t>
  </si>
  <si>
    <t>-761406752</t>
  </si>
  <si>
    <t>012303000</t>
  </si>
  <si>
    <t>Geodetické práce po výstavbě</t>
  </si>
  <si>
    <t>-314734427</t>
  </si>
  <si>
    <t>012403000</t>
  </si>
  <si>
    <t>Kartografické práce</t>
  </si>
  <si>
    <t>2006840894</t>
  </si>
  <si>
    <t>Poznámka k položce:_x000D_
geometrický plán a potřebné činnosti pro záznam věcného břemene do KN</t>
  </si>
  <si>
    <t>013254000</t>
  </si>
  <si>
    <t>Dokumentace skutečného provedení stavby</t>
  </si>
  <si>
    <t>-1802582667</t>
  </si>
  <si>
    <t>013274000</t>
  </si>
  <si>
    <t>Pasportizace objektu před započetím prací</t>
  </si>
  <si>
    <t>-1264166242</t>
  </si>
  <si>
    <t>013284000</t>
  </si>
  <si>
    <t>Pasportizace objektu po provedení prací</t>
  </si>
  <si>
    <t>214119907</t>
  </si>
  <si>
    <t>VRN2</t>
  </si>
  <si>
    <t>Příprava staveniště</t>
  </si>
  <si>
    <t>020001000</t>
  </si>
  <si>
    <t>334252890</t>
  </si>
  <si>
    <t>VRN3</t>
  </si>
  <si>
    <t>Zařízení staveniště</t>
  </si>
  <si>
    <t>030001000</t>
  </si>
  <si>
    <t>46140373</t>
  </si>
  <si>
    <t>035103001</t>
  </si>
  <si>
    <t>Pronájem ploch</t>
  </si>
  <si>
    <t>-1182390852</t>
  </si>
  <si>
    <t>039103000</t>
  </si>
  <si>
    <t>Rozebrání, bourání a odvoz zařízení staveniště</t>
  </si>
  <si>
    <t>640917474</t>
  </si>
  <si>
    <t>039203000</t>
  </si>
  <si>
    <t>Úprava terénu po zrušení zařízení staveniště</t>
  </si>
  <si>
    <t>1877402531</t>
  </si>
  <si>
    <t>VRN4</t>
  </si>
  <si>
    <t>Inženýrská činnost</t>
  </si>
  <si>
    <t>042002000</t>
  </si>
  <si>
    <t>Posudky</t>
  </si>
  <si>
    <t>525692264</t>
  </si>
  <si>
    <t>Poznámka k položce:_x000D_
odběry vzorků a komplexní rozbory pitné vody provizorního a vyměněného vodovodu</t>
  </si>
  <si>
    <t>042503000</t>
  </si>
  <si>
    <t>Plán BOZP na staveništi</t>
  </si>
  <si>
    <t>2044300058</t>
  </si>
  <si>
    <t>Poznámka k položce:_x000D_
včetně zajištění BOZP</t>
  </si>
  <si>
    <t>042603000</t>
  </si>
  <si>
    <t>Plán zkoušek</t>
  </si>
  <si>
    <t>-383771459</t>
  </si>
  <si>
    <t>043002000</t>
  </si>
  <si>
    <t>Zkoušky a ostatní měření</t>
  </si>
  <si>
    <t>-737736077</t>
  </si>
  <si>
    <t>043114000</t>
  </si>
  <si>
    <t>Zkoušky tlakové</t>
  </si>
  <si>
    <t>1732430210</t>
  </si>
  <si>
    <t>043154000</t>
  </si>
  <si>
    <t>Zkoušky hutnicí</t>
  </si>
  <si>
    <t>-110787866</t>
  </si>
  <si>
    <t>045002000</t>
  </si>
  <si>
    <t>Kompletační a koordinační činnost</t>
  </si>
  <si>
    <t>-1080073180</t>
  </si>
  <si>
    <t>VRN5</t>
  </si>
  <si>
    <t>Finanční náklady</t>
  </si>
  <si>
    <t>053002000</t>
  </si>
  <si>
    <t>Poplatky</t>
  </si>
  <si>
    <t>Kč</t>
  </si>
  <si>
    <t>-368937763</t>
  </si>
  <si>
    <t>Nájemné za užití silnice III. třídy nebo silničního pomocného pozemku pro provádění stavebních prací</t>
  </si>
  <si>
    <t>1*130*792</t>
  </si>
  <si>
    <t>VRN7</t>
  </si>
  <si>
    <t>Provozní vlivy</t>
  </si>
  <si>
    <t>070001000</t>
  </si>
  <si>
    <t>-1955817816</t>
  </si>
  <si>
    <t>072103001</t>
  </si>
  <si>
    <t>Projednání DIO a zajištění DIR komunikace II.a III. třídy</t>
  </si>
  <si>
    <t>1564623743</t>
  </si>
  <si>
    <t>Poznámka k položce:_x000D_
včetně DDZ a SSZ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</si>
</sst>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3"/>
      <c r="AQ5" s="23"/>
      <c r="AR5" s="21"/>
      <c r="BE5" s="266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3"/>
      <c r="AQ6" s="23"/>
      <c r="AR6" s="21"/>
      <c r="BE6" s="26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7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7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7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7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67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7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67"/>
      <c r="BS13" s="18" t="s">
        <v>6</v>
      </c>
    </row>
    <row r="14" spans="1:74" ht="12.75">
      <c r="B14" s="22"/>
      <c r="C14" s="23"/>
      <c r="D14" s="23"/>
      <c r="E14" s="272" t="s">
        <v>28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67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7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67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7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7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67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7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7"/>
    </row>
    <row r="23" spans="1:71" s="1" customFormat="1" ht="16.5" customHeight="1">
      <c r="B23" s="22"/>
      <c r="C23" s="23"/>
      <c r="D23" s="23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3"/>
      <c r="AP23" s="23"/>
      <c r="AQ23" s="23"/>
      <c r="AR23" s="21"/>
      <c r="BE23" s="26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7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5">
        <f>ROUND(AG94,2)</f>
        <v>0</v>
      </c>
      <c r="AL26" s="276"/>
      <c r="AM26" s="276"/>
      <c r="AN26" s="276"/>
      <c r="AO26" s="276"/>
      <c r="AP26" s="37"/>
      <c r="AQ26" s="37"/>
      <c r="AR26" s="40"/>
      <c r="BE26" s="26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7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7" t="s">
        <v>34</v>
      </c>
      <c r="M28" s="277"/>
      <c r="N28" s="277"/>
      <c r="O28" s="277"/>
      <c r="P28" s="277"/>
      <c r="Q28" s="37"/>
      <c r="R28" s="37"/>
      <c r="S28" s="37"/>
      <c r="T28" s="37"/>
      <c r="U28" s="37"/>
      <c r="V28" s="37"/>
      <c r="W28" s="277" t="s">
        <v>35</v>
      </c>
      <c r="X28" s="277"/>
      <c r="Y28" s="277"/>
      <c r="Z28" s="277"/>
      <c r="AA28" s="277"/>
      <c r="AB28" s="277"/>
      <c r="AC28" s="277"/>
      <c r="AD28" s="277"/>
      <c r="AE28" s="277"/>
      <c r="AF28" s="37"/>
      <c r="AG28" s="37"/>
      <c r="AH28" s="37"/>
      <c r="AI28" s="37"/>
      <c r="AJ28" s="37"/>
      <c r="AK28" s="277" t="s">
        <v>36</v>
      </c>
      <c r="AL28" s="277"/>
      <c r="AM28" s="277"/>
      <c r="AN28" s="277"/>
      <c r="AO28" s="277"/>
      <c r="AP28" s="37"/>
      <c r="AQ28" s="37"/>
      <c r="AR28" s="40"/>
      <c r="BE28" s="267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280">
        <v>0.21</v>
      </c>
      <c r="M29" s="279"/>
      <c r="N29" s="279"/>
      <c r="O29" s="279"/>
      <c r="P29" s="279"/>
      <c r="Q29" s="42"/>
      <c r="R29" s="42"/>
      <c r="S29" s="42"/>
      <c r="T29" s="42"/>
      <c r="U29" s="42"/>
      <c r="V29" s="42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2"/>
      <c r="AG29" s="42"/>
      <c r="AH29" s="42"/>
      <c r="AI29" s="42"/>
      <c r="AJ29" s="42"/>
      <c r="AK29" s="278">
        <f>ROUND(AV94, 2)</f>
        <v>0</v>
      </c>
      <c r="AL29" s="279"/>
      <c r="AM29" s="279"/>
      <c r="AN29" s="279"/>
      <c r="AO29" s="279"/>
      <c r="AP29" s="42"/>
      <c r="AQ29" s="42"/>
      <c r="AR29" s="43"/>
      <c r="BE29" s="268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280">
        <v>0.15</v>
      </c>
      <c r="M30" s="279"/>
      <c r="N30" s="279"/>
      <c r="O30" s="279"/>
      <c r="P30" s="279"/>
      <c r="Q30" s="42"/>
      <c r="R30" s="42"/>
      <c r="S30" s="42"/>
      <c r="T30" s="42"/>
      <c r="U30" s="42"/>
      <c r="V30" s="42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2"/>
      <c r="AG30" s="42"/>
      <c r="AH30" s="42"/>
      <c r="AI30" s="42"/>
      <c r="AJ30" s="42"/>
      <c r="AK30" s="278">
        <f>ROUND(AW94, 2)</f>
        <v>0</v>
      </c>
      <c r="AL30" s="279"/>
      <c r="AM30" s="279"/>
      <c r="AN30" s="279"/>
      <c r="AO30" s="279"/>
      <c r="AP30" s="42"/>
      <c r="AQ30" s="42"/>
      <c r="AR30" s="43"/>
      <c r="BE30" s="268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280">
        <v>0.21</v>
      </c>
      <c r="M31" s="279"/>
      <c r="N31" s="279"/>
      <c r="O31" s="279"/>
      <c r="P31" s="279"/>
      <c r="Q31" s="42"/>
      <c r="R31" s="42"/>
      <c r="S31" s="42"/>
      <c r="T31" s="42"/>
      <c r="U31" s="42"/>
      <c r="V31" s="42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2"/>
      <c r="AG31" s="42"/>
      <c r="AH31" s="42"/>
      <c r="AI31" s="42"/>
      <c r="AJ31" s="42"/>
      <c r="AK31" s="278">
        <v>0</v>
      </c>
      <c r="AL31" s="279"/>
      <c r="AM31" s="279"/>
      <c r="AN31" s="279"/>
      <c r="AO31" s="279"/>
      <c r="AP31" s="42"/>
      <c r="AQ31" s="42"/>
      <c r="AR31" s="43"/>
      <c r="BE31" s="268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280">
        <v>0.15</v>
      </c>
      <c r="M32" s="279"/>
      <c r="N32" s="279"/>
      <c r="O32" s="279"/>
      <c r="P32" s="279"/>
      <c r="Q32" s="42"/>
      <c r="R32" s="42"/>
      <c r="S32" s="42"/>
      <c r="T32" s="42"/>
      <c r="U32" s="42"/>
      <c r="V32" s="42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2"/>
      <c r="AG32" s="42"/>
      <c r="AH32" s="42"/>
      <c r="AI32" s="42"/>
      <c r="AJ32" s="42"/>
      <c r="AK32" s="278">
        <v>0</v>
      </c>
      <c r="AL32" s="279"/>
      <c r="AM32" s="279"/>
      <c r="AN32" s="279"/>
      <c r="AO32" s="279"/>
      <c r="AP32" s="42"/>
      <c r="AQ32" s="42"/>
      <c r="AR32" s="43"/>
      <c r="BE32" s="268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280">
        <v>0</v>
      </c>
      <c r="M33" s="279"/>
      <c r="N33" s="279"/>
      <c r="O33" s="279"/>
      <c r="P33" s="279"/>
      <c r="Q33" s="42"/>
      <c r="R33" s="42"/>
      <c r="S33" s="42"/>
      <c r="T33" s="42"/>
      <c r="U33" s="42"/>
      <c r="V33" s="42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2"/>
      <c r="AG33" s="42"/>
      <c r="AH33" s="42"/>
      <c r="AI33" s="42"/>
      <c r="AJ33" s="42"/>
      <c r="AK33" s="278">
        <v>0</v>
      </c>
      <c r="AL33" s="279"/>
      <c r="AM33" s="279"/>
      <c r="AN33" s="279"/>
      <c r="AO33" s="279"/>
      <c r="AP33" s="42"/>
      <c r="AQ33" s="42"/>
      <c r="AR33" s="43"/>
      <c r="BE33" s="268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7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281" t="s">
        <v>45</v>
      </c>
      <c r="Y35" s="282"/>
      <c r="Z35" s="282"/>
      <c r="AA35" s="282"/>
      <c r="AB35" s="282"/>
      <c r="AC35" s="46"/>
      <c r="AD35" s="46"/>
      <c r="AE35" s="46"/>
      <c r="AF35" s="46"/>
      <c r="AG35" s="46"/>
      <c r="AH35" s="46"/>
      <c r="AI35" s="46"/>
      <c r="AJ35" s="46"/>
      <c r="AK35" s="283">
        <f>SUM(AK26:AK33)</f>
        <v>0</v>
      </c>
      <c r="AL35" s="282"/>
      <c r="AM35" s="282"/>
      <c r="AN35" s="282"/>
      <c r="AO35" s="28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1101_P45_21-I_et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5" t="str">
        <f>K6</f>
        <v>OSTŘETÍN - VYSOKÁ U HOLIC PROPOJENÍ VODOVODŮ DN150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7" t="str">
        <f>IF(AN8= "","",AN8)</f>
        <v>24. 5. 2022</v>
      </c>
      <c r="AN87" s="287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88" t="str">
        <f>IF(E17="","",E17)</f>
        <v xml:space="preserve"> </v>
      </c>
      <c r="AN89" s="289"/>
      <c r="AO89" s="289"/>
      <c r="AP89" s="289"/>
      <c r="AQ89" s="37"/>
      <c r="AR89" s="40"/>
      <c r="AS89" s="290" t="s">
        <v>53</v>
      </c>
      <c r="AT89" s="29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88" t="str">
        <f>IF(E20="","",E20)</f>
        <v xml:space="preserve"> </v>
      </c>
      <c r="AN90" s="289"/>
      <c r="AO90" s="289"/>
      <c r="AP90" s="289"/>
      <c r="AQ90" s="37"/>
      <c r="AR90" s="40"/>
      <c r="AS90" s="292"/>
      <c r="AT90" s="29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4"/>
      <c r="AT91" s="29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6" t="s">
        <v>54</v>
      </c>
      <c r="D92" s="297"/>
      <c r="E92" s="297"/>
      <c r="F92" s="297"/>
      <c r="G92" s="297"/>
      <c r="H92" s="74"/>
      <c r="I92" s="298" t="s">
        <v>55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9" t="s">
        <v>56</v>
      </c>
      <c r="AH92" s="297"/>
      <c r="AI92" s="297"/>
      <c r="AJ92" s="297"/>
      <c r="AK92" s="297"/>
      <c r="AL92" s="297"/>
      <c r="AM92" s="297"/>
      <c r="AN92" s="298" t="s">
        <v>57</v>
      </c>
      <c r="AO92" s="297"/>
      <c r="AP92" s="300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4">
        <f>ROUND(SUM(AG95:AG96),2)</f>
        <v>0</v>
      </c>
      <c r="AH94" s="304"/>
      <c r="AI94" s="304"/>
      <c r="AJ94" s="304"/>
      <c r="AK94" s="304"/>
      <c r="AL94" s="304"/>
      <c r="AM94" s="304"/>
      <c r="AN94" s="305">
        <f>SUM(AG94,AT94)</f>
        <v>0</v>
      </c>
      <c r="AO94" s="305"/>
      <c r="AP94" s="305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A95" s="94" t="s">
        <v>77</v>
      </c>
      <c r="B95" s="95"/>
      <c r="C95" s="96"/>
      <c r="D95" s="303" t="s">
        <v>78</v>
      </c>
      <c r="E95" s="303"/>
      <c r="F95" s="303"/>
      <c r="G95" s="303"/>
      <c r="H95" s="303"/>
      <c r="I95" s="97"/>
      <c r="J95" s="303" t="s">
        <v>79</v>
      </c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1">
        <f>'01 - Propojení vodovodů D...'!J30</f>
        <v>0</v>
      </c>
      <c r="AH95" s="302"/>
      <c r="AI95" s="302"/>
      <c r="AJ95" s="302"/>
      <c r="AK95" s="302"/>
      <c r="AL95" s="302"/>
      <c r="AM95" s="302"/>
      <c r="AN95" s="301">
        <f>SUM(AG95,AT95)</f>
        <v>0</v>
      </c>
      <c r="AO95" s="302"/>
      <c r="AP95" s="302"/>
      <c r="AQ95" s="98" t="s">
        <v>80</v>
      </c>
      <c r="AR95" s="99"/>
      <c r="AS95" s="100">
        <v>0</v>
      </c>
      <c r="AT95" s="101">
        <f>ROUND(SUM(AV95:AW95),2)</f>
        <v>0</v>
      </c>
      <c r="AU95" s="102">
        <f>'01 - Propojení vodovodů D...'!P138</f>
        <v>0</v>
      </c>
      <c r="AV95" s="101">
        <f>'01 - Propojení vodovodů D...'!J33</f>
        <v>0</v>
      </c>
      <c r="AW95" s="101">
        <f>'01 - Propojení vodovodů D...'!J34</f>
        <v>0</v>
      </c>
      <c r="AX95" s="101">
        <f>'01 - Propojení vodovodů D...'!J35</f>
        <v>0</v>
      </c>
      <c r="AY95" s="101">
        <f>'01 - Propojení vodovodů D...'!J36</f>
        <v>0</v>
      </c>
      <c r="AZ95" s="101">
        <f>'01 - Propojení vodovodů D...'!F33</f>
        <v>0</v>
      </c>
      <c r="BA95" s="101">
        <f>'01 - Propojení vodovodů D...'!F34</f>
        <v>0</v>
      </c>
      <c r="BB95" s="101">
        <f>'01 - Propojení vodovodů D...'!F35</f>
        <v>0</v>
      </c>
      <c r="BC95" s="101">
        <f>'01 - Propojení vodovodů D...'!F36</f>
        <v>0</v>
      </c>
      <c r="BD95" s="103">
        <f>'01 - Propojení vodovodů D...'!F37</f>
        <v>0</v>
      </c>
      <c r="BT95" s="104" t="s">
        <v>81</v>
      </c>
      <c r="BV95" s="104" t="s">
        <v>75</v>
      </c>
      <c r="BW95" s="104" t="s">
        <v>82</v>
      </c>
      <c r="BX95" s="104" t="s">
        <v>5</v>
      </c>
      <c r="CL95" s="104" t="s">
        <v>1</v>
      </c>
      <c r="CM95" s="104" t="s">
        <v>83</v>
      </c>
    </row>
    <row r="96" spans="1:91" s="7" customFormat="1" ht="16.5" customHeight="1">
      <c r="A96" s="94" t="s">
        <v>77</v>
      </c>
      <c r="B96" s="95"/>
      <c r="C96" s="96"/>
      <c r="D96" s="303" t="s">
        <v>84</v>
      </c>
      <c r="E96" s="303"/>
      <c r="F96" s="303"/>
      <c r="G96" s="303"/>
      <c r="H96" s="303"/>
      <c r="I96" s="97"/>
      <c r="J96" s="303" t="s">
        <v>85</v>
      </c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301">
        <f>'VRN - Vedlejší náklady'!J30</f>
        <v>0</v>
      </c>
      <c r="AH96" s="302"/>
      <c r="AI96" s="302"/>
      <c r="AJ96" s="302"/>
      <c r="AK96" s="302"/>
      <c r="AL96" s="302"/>
      <c r="AM96" s="302"/>
      <c r="AN96" s="301">
        <f>SUM(AG96,AT96)</f>
        <v>0</v>
      </c>
      <c r="AO96" s="302"/>
      <c r="AP96" s="302"/>
      <c r="AQ96" s="98" t="s">
        <v>80</v>
      </c>
      <c r="AR96" s="99"/>
      <c r="AS96" s="105">
        <v>0</v>
      </c>
      <c r="AT96" s="106">
        <f>ROUND(SUM(AV96:AW96),2)</f>
        <v>0</v>
      </c>
      <c r="AU96" s="107">
        <f>'VRN - Vedlejší náklady'!P125</f>
        <v>0</v>
      </c>
      <c r="AV96" s="106">
        <f>'VRN - Vedlejší náklady'!J33</f>
        <v>0</v>
      </c>
      <c r="AW96" s="106">
        <f>'VRN - Vedlejší náklady'!J34</f>
        <v>0</v>
      </c>
      <c r="AX96" s="106">
        <f>'VRN - Vedlejší náklady'!J35</f>
        <v>0</v>
      </c>
      <c r="AY96" s="106">
        <f>'VRN - Vedlejší náklady'!J36</f>
        <v>0</v>
      </c>
      <c r="AZ96" s="106">
        <f>'VRN - Vedlejší náklady'!F33</f>
        <v>0</v>
      </c>
      <c r="BA96" s="106">
        <f>'VRN - Vedlejší náklady'!F34</f>
        <v>0</v>
      </c>
      <c r="BB96" s="106">
        <f>'VRN - Vedlejší náklady'!F35</f>
        <v>0</v>
      </c>
      <c r="BC96" s="106">
        <f>'VRN - Vedlejší náklady'!F36</f>
        <v>0</v>
      </c>
      <c r="BD96" s="108">
        <f>'VRN - Vedlejší náklady'!F37</f>
        <v>0</v>
      </c>
      <c r="BT96" s="104" t="s">
        <v>81</v>
      </c>
      <c r="BV96" s="104" t="s">
        <v>75</v>
      </c>
      <c r="BW96" s="104" t="s">
        <v>86</v>
      </c>
      <c r="BX96" s="104" t="s">
        <v>5</v>
      </c>
      <c r="CL96" s="104" t="s">
        <v>1</v>
      </c>
      <c r="CM96" s="104" t="s">
        <v>83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5oysyh7s3bJizFuQ1aZKeN07KmdwB/OMXR8aTGxq+8mjexYULcfhMVvtrJmjzzGRtJu3vG9IQxvZmJnVHXiA8Q==" saltValue="7DKmm834xQOl1NkQP/79h8r4FUsV/JFLqxwcY9v383JMzem2uuIVlz9hR7g0F0XkkBruVCyU9kQe7gaH9GSfu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Propojení vodovodů D...'!C2" display="/" xr:uid="{00000000-0004-0000-0000-000000000000}"/>
    <hyperlink ref="A96" location="'VRN - Vedlejší náklad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9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87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OSTŘETÍN - VYSOKÁ U HOLIC PROPOJENÍ VODOVODŮ DN150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88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89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90</v>
      </c>
      <c r="G12" s="35"/>
      <c r="H12" s="35"/>
      <c r="I12" s="113" t="s">
        <v>22</v>
      </c>
      <c r="J12" s="115" t="str">
        <f>'Rekapitulace stavby'!AN8</f>
        <v>24. 5. 2022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91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92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93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6"/>
      <c r="B27" s="117"/>
      <c r="C27" s="116"/>
      <c r="D27" s="116"/>
      <c r="E27" s="313" t="s">
        <v>94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ROUND(J138,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ROUND((SUM(BE138:BE929)),  2)</f>
        <v>0</v>
      </c>
      <c r="G33" s="35"/>
      <c r="H33" s="35"/>
      <c r="I33" s="125">
        <v>0.21</v>
      </c>
      <c r="J33" s="124">
        <f>ROUND(((SUM(BE138:BE929))*I33),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ROUND((SUM(BF138:BF929)),  2)</f>
        <v>0</v>
      </c>
      <c r="G34" s="35"/>
      <c r="H34" s="35"/>
      <c r="I34" s="125">
        <v>0.15</v>
      </c>
      <c r="J34" s="124">
        <f>ROUND(((SUM(BF138:BF929))*I34),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ROUND((SUM(BG138:BG929)),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ROUND((SUM(BH138:BH929)),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ROUND((SUM(BI138:BI929)),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OSTŘETÍN - VYSOKÁ U HOLIC PROPOJENÍ VODOVODŮ DN150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01 - Propojení vodovodů DN 150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Ostřetín, m.č. Vysoká u Holic</v>
      </c>
      <c r="G89" s="37"/>
      <c r="H89" s="37"/>
      <c r="I89" s="30" t="s">
        <v>22</v>
      </c>
      <c r="J89" s="67" t="str">
        <f>IF(J12="","",J12)</f>
        <v>24. 5. 2022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Vodovody a kanalizace Pardubice, a.s.</v>
      </c>
      <c r="G91" s="37"/>
      <c r="H91" s="37"/>
      <c r="I91" s="30" t="s">
        <v>29</v>
      </c>
      <c r="J91" s="33" t="str">
        <f>E21</f>
        <v xml:space="preserve">RECPROJEKT s.r.o.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>RECPROJEKT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96</v>
      </c>
      <c r="D94" s="145"/>
      <c r="E94" s="145"/>
      <c r="F94" s="145"/>
      <c r="G94" s="145"/>
      <c r="H94" s="145"/>
      <c r="I94" s="145"/>
      <c r="J94" s="146" t="s">
        <v>97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98</v>
      </c>
      <c r="D96" s="37"/>
      <c r="E96" s="37"/>
      <c r="F96" s="37"/>
      <c r="G96" s="37"/>
      <c r="H96" s="37"/>
      <c r="I96" s="37"/>
      <c r="J96" s="85">
        <f>J138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99</v>
      </c>
    </row>
    <row r="97" spans="2:12" s="9" customFormat="1" ht="24.95" customHeight="1">
      <c r="B97" s="148"/>
      <c r="C97" s="149"/>
      <c r="D97" s="150" t="s">
        <v>100</v>
      </c>
      <c r="E97" s="151"/>
      <c r="F97" s="151"/>
      <c r="G97" s="151"/>
      <c r="H97" s="151"/>
      <c r="I97" s="151"/>
      <c r="J97" s="152">
        <f>J139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101</v>
      </c>
      <c r="E98" s="157"/>
      <c r="F98" s="157"/>
      <c r="G98" s="157"/>
      <c r="H98" s="157"/>
      <c r="I98" s="157"/>
      <c r="J98" s="158">
        <f>J140</f>
        <v>0</v>
      </c>
      <c r="K98" s="155"/>
      <c r="L98" s="159"/>
    </row>
    <row r="99" spans="2:12" s="10" customFormat="1" ht="14.85" customHeight="1">
      <c r="B99" s="154"/>
      <c r="C99" s="155"/>
      <c r="D99" s="156" t="s">
        <v>102</v>
      </c>
      <c r="E99" s="157"/>
      <c r="F99" s="157"/>
      <c r="G99" s="157"/>
      <c r="H99" s="157"/>
      <c r="I99" s="157"/>
      <c r="J99" s="158">
        <f>J141</f>
        <v>0</v>
      </c>
      <c r="K99" s="155"/>
      <c r="L99" s="159"/>
    </row>
    <row r="100" spans="2:12" s="10" customFormat="1" ht="14.85" customHeight="1">
      <c r="B100" s="154"/>
      <c r="C100" s="155"/>
      <c r="D100" s="156" t="s">
        <v>103</v>
      </c>
      <c r="E100" s="157"/>
      <c r="F100" s="157"/>
      <c r="G100" s="157"/>
      <c r="H100" s="157"/>
      <c r="I100" s="157"/>
      <c r="J100" s="158">
        <f>J202</f>
        <v>0</v>
      </c>
      <c r="K100" s="155"/>
      <c r="L100" s="159"/>
    </row>
    <row r="101" spans="2:12" s="10" customFormat="1" ht="14.85" customHeight="1">
      <c r="B101" s="154"/>
      <c r="C101" s="155"/>
      <c r="D101" s="156" t="s">
        <v>104</v>
      </c>
      <c r="E101" s="157"/>
      <c r="F101" s="157"/>
      <c r="G101" s="157"/>
      <c r="H101" s="157"/>
      <c r="I101" s="157"/>
      <c r="J101" s="158">
        <f>J218</f>
        <v>0</v>
      </c>
      <c r="K101" s="155"/>
      <c r="L101" s="159"/>
    </row>
    <row r="102" spans="2:12" s="10" customFormat="1" ht="14.85" customHeight="1">
      <c r="B102" s="154"/>
      <c r="C102" s="155"/>
      <c r="D102" s="156" t="s">
        <v>105</v>
      </c>
      <c r="E102" s="157"/>
      <c r="F102" s="157"/>
      <c r="G102" s="157"/>
      <c r="H102" s="157"/>
      <c r="I102" s="157"/>
      <c r="J102" s="158">
        <f>J329</f>
        <v>0</v>
      </c>
      <c r="K102" s="155"/>
      <c r="L102" s="159"/>
    </row>
    <row r="103" spans="2:12" s="10" customFormat="1" ht="14.85" customHeight="1">
      <c r="B103" s="154"/>
      <c r="C103" s="155"/>
      <c r="D103" s="156" t="s">
        <v>106</v>
      </c>
      <c r="E103" s="157"/>
      <c r="F103" s="157"/>
      <c r="G103" s="157"/>
      <c r="H103" s="157"/>
      <c r="I103" s="157"/>
      <c r="J103" s="158">
        <f>J344</f>
        <v>0</v>
      </c>
      <c r="K103" s="155"/>
      <c r="L103" s="159"/>
    </row>
    <row r="104" spans="2:12" s="10" customFormat="1" ht="14.85" customHeight="1">
      <c r="B104" s="154"/>
      <c r="C104" s="155"/>
      <c r="D104" s="156" t="s">
        <v>107</v>
      </c>
      <c r="E104" s="157"/>
      <c r="F104" s="157"/>
      <c r="G104" s="157"/>
      <c r="H104" s="157"/>
      <c r="I104" s="157"/>
      <c r="J104" s="158">
        <f>J400</f>
        <v>0</v>
      </c>
      <c r="K104" s="155"/>
      <c r="L104" s="159"/>
    </row>
    <row r="105" spans="2:12" s="10" customFormat="1" ht="14.85" customHeight="1">
      <c r="B105" s="154"/>
      <c r="C105" s="155"/>
      <c r="D105" s="156" t="s">
        <v>108</v>
      </c>
      <c r="E105" s="157"/>
      <c r="F105" s="157"/>
      <c r="G105" s="157"/>
      <c r="H105" s="157"/>
      <c r="I105" s="157"/>
      <c r="J105" s="158">
        <f>J434</f>
        <v>0</v>
      </c>
      <c r="K105" s="155"/>
      <c r="L105" s="159"/>
    </row>
    <row r="106" spans="2:12" s="10" customFormat="1" ht="14.85" customHeight="1">
      <c r="B106" s="154"/>
      <c r="C106" s="155"/>
      <c r="D106" s="156" t="s">
        <v>109</v>
      </c>
      <c r="E106" s="157"/>
      <c r="F106" s="157"/>
      <c r="G106" s="157"/>
      <c r="H106" s="157"/>
      <c r="I106" s="157"/>
      <c r="J106" s="158">
        <f>J450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110</v>
      </c>
      <c r="E107" s="157"/>
      <c r="F107" s="157"/>
      <c r="G107" s="157"/>
      <c r="H107" s="157"/>
      <c r="I107" s="157"/>
      <c r="J107" s="158">
        <f>J461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111</v>
      </c>
      <c r="E108" s="157"/>
      <c r="F108" s="157"/>
      <c r="G108" s="157"/>
      <c r="H108" s="157"/>
      <c r="I108" s="157"/>
      <c r="J108" s="158">
        <f>J479</f>
        <v>0</v>
      </c>
      <c r="K108" s="155"/>
      <c r="L108" s="159"/>
    </row>
    <row r="109" spans="2:12" s="10" customFormat="1" ht="14.85" customHeight="1">
      <c r="B109" s="154"/>
      <c r="C109" s="155"/>
      <c r="D109" s="156" t="s">
        <v>112</v>
      </c>
      <c r="E109" s="157"/>
      <c r="F109" s="157"/>
      <c r="G109" s="157"/>
      <c r="H109" s="157"/>
      <c r="I109" s="157"/>
      <c r="J109" s="158">
        <f>J496</f>
        <v>0</v>
      </c>
      <c r="K109" s="155"/>
      <c r="L109" s="159"/>
    </row>
    <row r="110" spans="2:12" s="10" customFormat="1" ht="14.85" customHeight="1">
      <c r="B110" s="154"/>
      <c r="C110" s="155"/>
      <c r="D110" s="156" t="s">
        <v>113</v>
      </c>
      <c r="E110" s="157"/>
      <c r="F110" s="157"/>
      <c r="G110" s="157"/>
      <c r="H110" s="157"/>
      <c r="I110" s="157"/>
      <c r="J110" s="158">
        <f>J528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114</v>
      </c>
      <c r="E111" s="157"/>
      <c r="F111" s="157"/>
      <c r="G111" s="157"/>
      <c r="H111" s="157"/>
      <c r="I111" s="157"/>
      <c r="J111" s="158">
        <f>J541</f>
        <v>0</v>
      </c>
      <c r="K111" s="155"/>
      <c r="L111" s="159"/>
    </row>
    <row r="112" spans="2:12" s="10" customFormat="1" ht="14.85" customHeight="1">
      <c r="B112" s="154"/>
      <c r="C112" s="155"/>
      <c r="D112" s="156" t="s">
        <v>115</v>
      </c>
      <c r="E112" s="157"/>
      <c r="F112" s="157"/>
      <c r="G112" s="157"/>
      <c r="H112" s="157"/>
      <c r="I112" s="157"/>
      <c r="J112" s="158">
        <f>J542</f>
        <v>0</v>
      </c>
      <c r="K112" s="155"/>
      <c r="L112" s="159"/>
    </row>
    <row r="113" spans="1:31" s="10" customFormat="1" ht="14.85" customHeight="1">
      <c r="B113" s="154"/>
      <c r="C113" s="155"/>
      <c r="D113" s="156" t="s">
        <v>116</v>
      </c>
      <c r="E113" s="157"/>
      <c r="F113" s="157"/>
      <c r="G113" s="157"/>
      <c r="H113" s="157"/>
      <c r="I113" s="157"/>
      <c r="J113" s="158">
        <f>J602</f>
        <v>0</v>
      </c>
      <c r="K113" s="155"/>
      <c r="L113" s="159"/>
    </row>
    <row r="114" spans="1:31" s="10" customFormat="1" ht="14.85" customHeight="1">
      <c r="B114" s="154"/>
      <c r="C114" s="155"/>
      <c r="D114" s="156" t="s">
        <v>117</v>
      </c>
      <c r="E114" s="157"/>
      <c r="F114" s="157"/>
      <c r="G114" s="157"/>
      <c r="H114" s="157"/>
      <c r="I114" s="157"/>
      <c r="J114" s="158">
        <f>J738</f>
        <v>0</v>
      </c>
      <c r="K114" s="155"/>
      <c r="L114" s="159"/>
    </row>
    <row r="115" spans="1:31" s="10" customFormat="1" ht="14.85" customHeight="1">
      <c r="B115" s="154"/>
      <c r="C115" s="155"/>
      <c r="D115" s="156" t="s">
        <v>118</v>
      </c>
      <c r="E115" s="157"/>
      <c r="F115" s="157"/>
      <c r="G115" s="157"/>
      <c r="H115" s="157"/>
      <c r="I115" s="157"/>
      <c r="J115" s="158">
        <f>J876</f>
        <v>0</v>
      </c>
      <c r="K115" s="155"/>
      <c r="L115" s="159"/>
    </row>
    <row r="116" spans="1:31" s="10" customFormat="1" ht="19.899999999999999" customHeight="1">
      <c r="B116" s="154"/>
      <c r="C116" s="155"/>
      <c r="D116" s="156" t="s">
        <v>119</v>
      </c>
      <c r="E116" s="157"/>
      <c r="F116" s="157"/>
      <c r="G116" s="157"/>
      <c r="H116" s="157"/>
      <c r="I116" s="157"/>
      <c r="J116" s="158">
        <f>J892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120</v>
      </c>
      <c r="E117" s="157"/>
      <c r="F117" s="157"/>
      <c r="G117" s="157"/>
      <c r="H117" s="157"/>
      <c r="I117" s="157"/>
      <c r="J117" s="158">
        <f>J898</f>
        <v>0</v>
      </c>
      <c r="K117" s="155"/>
      <c r="L117" s="159"/>
    </row>
    <row r="118" spans="1:31" s="10" customFormat="1" ht="19.899999999999999" customHeight="1">
      <c r="B118" s="154"/>
      <c r="C118" s="155"/>
      <c r="D118" s="156" t="s">
        <v>121</v>
      </c>
      <c r="E118" s="157"/>
      <c r="F118" s="157"/>
      <c r="G118" s="157"/>
      <c r="H118" s="157"/>
      <c r="I118" s="157"/>
      <c r="J118" s="158">
        <f>J925</f>
        <v>0</v>
      </c>
      <c r="K118" s="155"/>
      <c r="L118" s="159"/>
    </row>
    <row r="119" spans="1:31" s="2" customFormat="1" ht="21.7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pans="1:31" s="2" customFormat="1" ht="6.95" customHeight="1">
      <c r="A124" s="35"/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24.95" customHeight="1">
      <c r="A125" s="35"/>
      <c r="B125" s="36"/>
      <c r="C125" s="24" t="s">
        <v>122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16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6.5" customHeight="1">
      <c r="A128" s="35"/>
      <c r="B128" s="36"/>
      <c r="C128" s="37"/>
      <c r="D128" s="37"/>
      <c r="E128" s="314" t="str">
        <f>E7</f>
        <v>OSTŘETÍN - VYSOKÁ U HOLIC PROPOJENÍ VODOVODŮ DN150</v>
      </c>
      <c r="F128" s="315"/>
      <c r="G128" s="315"/>
      <c r="H128" s="315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88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285" t="str">
        <f>E9</f>
        <v>01 - Propojení vodovodů DN 150</v>
      </c>
      <c r="F130" s="316"/>
      <c r="G130" s="316"/>
      <c r="H130" s="316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2" customHeight="1">
      <c r="A132" s="35"/>
      <c r="B132" s="36"/>
      <c r="C132" s="30" t="s">
        <v>20</v>
      </c>
      <c r="D132" s="37"/>
      <c r="E132" s="37"/>
      <c r="F132" s="28" t="str">
        <f>F12</f>
        <v>Ostřetín, m.č. Vysoká u Holic</v>
      </c>
      <c r="G132" s="37"/>
      <c r="H132" s="37"/>
      <c r="I132" s="30" t="s">
        <v>22</v>
      </c>
      <c r="J132" s="67" t="str">
        <f>IF(J12="","",J12)</f>
        <v>24. 5. 2022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24</v>
      </c>
      <c r="D134" s="37"/>
      <c r="E134" s="37"/>
      <c r="F134" s="28" t="str">
        <f>E15</f>
        <v>Vodovody a kanalizace Pardubice, a.s.</v>
      </c>
      <c r="G134" s="37"/>
      <c r="H134" s="37"/>
      <c r="I134" s="30" t="s">
        <v>29</v>
      </c>
      <c r="J134" s="33" t="str">
        <f>E21</f>
        <v xml:space="preserve">RECPROJEKT s.r.o. 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30" t="s">
        <v>27</v>
      </c>
      <c r="D135" s="37"/>
      <c r="E135" s="37"/>
      <c r="F135" s="28" t="str">
        <f>IF(E18="","",E18)</f>
        <v>Vyplň údaj</v>
      </c>
      <c r="G135" s="37"/>
      <c r="H135" s="37"/>
      <c r="I135" s="30" t="s">
        <v>31</v>
      </c>
      <c r="J135" s="33" t="str">
        <f>E24</f>
        <v>RECPROJEKT s.r.o.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0.3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11" customFormat="1" ht="29.25" customHeight="1">
      <c r="A137" s="160"/>
      <c r="B137" s="161"/>
      <c r="C137" s="162" t="s">
        <v>123</v>
      </c>
      <c r="D137" s="163" t="s">
        <v>58</v>
      </c>
      <c r="E137" s="163" t="s">
        <v>54</v>
      </c>
      <c r="F137" s="163" t="s">
        <v>55</v>
      </c>
      <c r="G137" s="163" t="s">
        <v>124</v>
      </c>
      <c r="H137" s="163" t="s">
        <v>125</v>
      </c>
      <c r="I137" s="163" t="s">
        <v>126</v>
      </c>
      <c r="J137" s="164" t="s">
        <v>97</v>
      </c>
      <c r="K137" s="165" t="s">
        <v>127</v>
      </c>
      <c r="L137" s="166"/>
      <c r="M137" s="76" t="s">
        <v>1</v>
      </c>
      <c r="N137" s="77" t="s">
        <v>37</v>
      </c>
      <c r="O137" s="77" t="s">
        <v>128</v>
      </c>
      <c r="P137" s="77" t="s">
        <v>129</v>
      </c>
      <c r="Q137" s="77" t="s">
        <v>130</v>
      </c>
      <c r="R137" s="77" t="s">
        <v>131</v>
      </c>
      <c r="S137" s="77" t="s">
        <v>132</v>
      </c>
      <c r="T137" s="78" t="s">
        <v>133</v>
      </c>
      <c r="U137" s="160"/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/>
    </row>
    <row r="138" spans="1:65" s="2" customFormat="1" ht="22.9" customHeight="1">
      <c r="A138" s="35"/>
      <c r="B138" s="36"/>
      <c r="C138" s="83" t="s">
        <v>134</v>
      </c>
      <c r="D138" s="37"/>
      <c r="E138" s="37"/>
      <c r="F138" s="37"/>
      <c r="G138" s="37"/>
      <c r="H138" s="37"/>
      <c r="I138" s="37"/>
      <c r="J138" s="167">
        <f>BK138</f>
        <v>0</v>
      </c>
      <c r="K138" s="37"/>
      <c r="L138" s="40"/>
      <c r="M138" s="79"/>
      <c r="N138" s="168"/>
      <c r="O138" s="80"/>
      <c r="P138" s="169">
        <f>P139</f>
        <v>0</v>
      </c>
      <c r="Q138" s="80"/>
      <c r="R138" s="169">
        <f>R139</f>
        <v>609.58501539999986</v>
      </c>
      <c r="S138" s="80"/>
      <c r="T138" s="170">
        <f>T139</f>
        <v>220.83949999999999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72</v>
      </c>
      <c r="AU138" s="18" t="s">
        <v>99</v>
      </c>
      <c r="BK138" s="171">
        <f>BK139</f>
        <v>0</v>
      </c>
    </row>
    <row r="139" spans="1:65" s="12" customFormat="1" ht="25.9" customHeight="1">
      <c r="B139" s="172"/>
      <c r="C139" s="173"/>
      <c r="D139" s="174" t="s">
        <v>72</v>
      </c>
      <c r="E139" s="175" t="s">
        <v>135</v>
      </c>
      <c r="F139" s="175" t="s">
        <v>136</v>
      </c>
      <c r="G139" s="173"/>
      <c r="H139" s="173"/>
      <c r="I139" s="176"/>
      <c r="J139" s="177">
        <f>BK139</f>
        <v>0</v>
      </c>
      <c r="K139" s="173"/>
      <c r="L139" s="178"/>
      <c r="M139" s="179"/>
      <c r="N139" s="180"/>
      <c r="O139" s="180"/>
      <c r="P139" s="181">
        <f>P140+P461+P479+P541+P892+P898+P925</f>
        <v>0</v>
      </c>
      <c r="Q139" s="180"/>
      <c r="R139" s="181">
        <f>R140+R461+R479+R541+R892+R898+R925</f>
        <v>609.58501539999986</v>
      </c>
      <c r="S139" s="180"/>
      <c r="T139" s="182">
        <f>T140+T461+T479+T541+T892+T898+T925</f>
        <v>220.83949999999999</v>
      </c>
      <c r="AR139" s="183" t="s">
        <v>81</v>
      </c>
      <c r="AT139" s="184" t="s">
        <v>72</v>
      </c>
      <c r="AU139" s="184" t="s">
        <v>73</v>
      </c>
      <c r="AY139" s="183" t="s">
        <v>137</v>
      </c>
      <c r="BK139" s="185">
        <f>BK140+BK461+BK479+BK541+BK892+BK898+BK925</f>
        <v>0</v>
      </c>
    </row>
    <row r="140" spans="1:65" s="12" customFormat="1" ht="22.9" customHeight="1">
      <c r="B140" s="172"/>
      <c r="C140" s="173"/>
      <c r="D140" s="174" t="s">
        <v>72</v>
      </c>
      <c r="E140" s="186" t="s">
        <v>81</v>
      </c>
      <c r="F140" s="186" t="s">
        <v>138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P141+P202+P218+P329+P344+P400+P434+P450</f>
        <v>0</v>
      </c>
      <c r="Q140" s="180"/>
      <c r="R140" s="181">
        <f>R141+R202+R218+R329+R344+R400+R434+R450</f>
        <v>474.68292699999995</v>
      </c>
      <c r="S140" s="180"/>
      <c r="T140" s="182">
        <f>T141+T202+T218+T329+T344+T400+T434+T450</f>
        <v>220.83949999999999</v>
      </c>
      <c r="AR140" s="183" t="s">
        <v>81</v>
      </c>
      <c r="AT140" s="184" t="s">
        <v>72</v>
      </c>
      <c r="AU140" s="184" t="s">
        <v>81</v>
      </c>
      <c r="AY140" s="183" t="s">
        <v>137</v>
      </c>
      <c r="BK140" s="185">
        <f>BK141+BK202+BK218+BK329+BK344+BK400+BK434+BK450</f>
        <v>0</v>
      </c>
    </row>
    <row r="141" spans="1:65" s="12" customFormat="1" ht="20.85" customHeight="1">
      <c r="B141" s="172"/>
      <c r="C141" s="173"/>
      <c r="D141" s="174" t="s">
        <v>72</v>
      </c>
      <c r="E141" s="186" t="s">
        <v>139</v>
      </c>
      <c r="F141" s="186" t="s">
        <v>140</v>
      </c>
      <c r="G141" s="173"/>
      <c r="H141" s="173"/>
      <c r="I141" s="176"/>
      <c r="J141" s="187">
        <f>BK141</f>
        <v>0</v>
      </c>
      <c r="K141" s="173"/>
      <c r="L141" s="178"/>
      <c r="M141" s="179"/>
      <c r="N141" s="180"/>
      <c r="O141" s="180"/>
      <c r="P141" s="181">
        <f>SUM(P142:P201)</f>
        <v>0</v>
      </c>
      <c r="Q141" s="180"/>
      <c r="R141" s="181">
        <f>SUM(R142:R201)</f>
        <v>2.0452409999999999</v>
      </c>
      <c r="S141" s="180"/>
      <c r="T141" s="182">
        <f>SUM(T142:T201)</f>
        <v>220.83949999999999</v>
      </c>
      <c r="AR141" s="183" t="s">
        <v>81</v>
      </c>
      <c r="AT141" s="184" t="s">
        <v>72</v>
      </c>
      <c r="AU141" s="184" t="s">
        <v>83</v>
      </c>
      <c r="AY141" s="183" t="s">
        <v>137</v>
      </c>
      <c r="BK141" s="185">
        <f>SUM(BK142:BK201)</f>
        <v>0</v>
      </c>
    </row>
    <row r="142" spans="1:65" s="2" customFormat="1" ht="33" customHeight="1">
      <c r="A142" s="35"/>
      <c r="B142" s="36"/>
      <c r="C142" s="188" t="s">
        <v>81</v>
      </c>
      <c r="D142" s="188" t="s">
        <v>141</v>
      </c>
      <c r="E142" s="189" t="s">
        <v>142</v>
      </c>
      <c r="F142" s="190" t="s">
        <v>143</v>
      </c>
      <c r="G142" s="191" t="s">
        <v>144</v>
      </c>
      <c r="H142" s="192">
        <v>19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38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0.42499999999999999</v>
      </c>
      <c r="T142" s="199">
        <f>S142*H142</f>
        <v>8.0749999999999993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145</v>
      </c>
      <c r="AT142" s="200" t="s">
        <v>141</v>
      </c>
      <c r="AU142" s="200" t="s">
        <v>146</v>
      </c>
      <c r="AY142" s="18" t="s">
        <v>137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81</v>
      </c>
      <c r="BK142" s="201">
        <f>ROUND(I142*H142,2)</f>
        <v>0</v>
      </c>
      <c r="BL142" s="18" t="s">
        <v>145</v>
      </c>
      <c r="BM142" s="200" t="s">
        <v>147</v>
      </c>
    </row>
    <row r="143" spans="1:65" s="2" customFormat="1" ht="48.75">
      <c r="A143" s="35"/>
      <c r="B143" s="36"/>
      <c r="C143" s="37"/>
      <c r="D143" s="202" t="s">
        <v>148</v>
      </c>
      <c r="E143" s="37"/>
      <c r="F143" s="203" t="s">
        <v>149</v>
      </c>
      <c r="G143" s="37"/>
      <c r="H143" s="37"/>
      <c r="I143" s="204"/>
      <c r="J143" s="37"/>
      <c r="K143" s="37"/>
      <c r="L143" s="40"/>
      <c r="M143" s="205"/>
      <c r="N143" s="20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148</v>
      </c>
      <c r="AU143" s="18" t="s">
        <v>146</v>
      </c>
    </row>
    <row r="144" spans="1:65" s="2" customFormat="1" ht="19.5">
      <c r="A144" s="35"/>
      <c r="B144" s="36"/>
      <c r="C144" s="37"/>
      <c r="D144" s="202" t="s">
        <v>150</v>
      </c>
      <c r="E144" s="37"/>
      <c r="F144" s="207" t="s">
        <v>151</v>
      </c>
      <c r="G144" s="37"/>
      <c r="H144" s="37"/>
      <c r="I144" s="204"/>
      <c r="J144" s="37"/>
      <c r="K144" s="37"/>
      <c r="L144" s="40"/>
      <c r="M144" s="205"/>
      <c r="N144" s="206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150</v>
      </c>
      <c r="AU144" s="18" t="s">
        <v>146</v>
      </c>
    </row>
    <row r="145" spans="1:65" s="13" customFormat="1" ht="11.25">
      <c r="B145" s="208"/>
      <c r="C145" s="209"/>
      <c r="D145" s="202" t="s">
        <v>152</v>
      </c>
      <c r="E145" s="210" t="s">
        <v>1</v>
      </c>
      <c r="F145" s="211" t="s">
        <v>153</v>
      </c>
      <c r="G145" s="209"/>
      <c r="H145" s="210" t="s">
        <v>1</v>
      </c>
      <c r="I145" s="212"/>
      <c r="J145" s="209"/>
      <c r="K145" s="209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152</v>
      </c>
      <c r="AU145" s="217" t="s">
        <v>146</v>
      </c>
      <c r="AV145" s="13" t="s">
        <v>81</v>
      </c>
      <c r="AW145" s="13" t="s">
        <v>30</v>
      </c>
      <c r="AX145" s="13" t="s">
        <v>73</v>
      </c>
      <c r="AY145" s="217" t="s">
        <v>137</v>
      </c>
    </row>
    <row r="146" spans="1:65" s="14" customFormat="1" ht="11.25">
      <c r="B146" s="218"/>
      <c r="C146" s="219"/>
      <c r="D146" s="202" t="s">
        <v>152</v>
      </c>
      <c r="E146" s="220" t="s">
        <v>1</v>
      </c>
      <c r="F146" s="221" t="s">
        <v>154</v>
      </c>
      <c r="G146" s="219"/>
      <c r="H146" s="222">
        <v>19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152</v>
      </c>
      <c r="AU146" s="228" t="s">
        <v>146</v>
      </c>
      <c r="AV146" s="14" t="s">
        <v>83</v>
      </c>
      <c r="AW146" s="14" t="s">
        <v>30</v>
      </c>
      <c r="AX146" s="14" t="s">
        <v>73</v>
      </c>
      <c r="AY146" s="228" t="s">
        <v>137</v>
      </c>
    </row>
    <row r="147" spans="1:65" s="15" customFormat="1" ht="11.25">
      <c r="B147" s="229"/>
      <c r="C147" s="230"/>
      <c r="D147" s="202" t="s">
        <v>152</v>
      </c>
      <c r="E147" s="231" t="s">
        <v>1</v>
      </c>
      <c r="F147" s="232" t="s">
        <v>155</v>
      </c>
      <c r="G147" s="230"/>
      <c r="H147" s="233">
        <v>19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152</v>
      </c>
      <c r="AU147" s="239" t="s">
        <v>146</v>
      </c>
      <c r="AV147" s="15" t="s">
        <v>146</v>
      </c>
      <c r="AW147" s="15" t="s">
        <v>30</v>
      </c>
      <c r="AX147" s="15" t="s">
        <v>81</v>
      </c>
      <c r="AY147" s="239" t="s">
        <v>137</v>
      </c>
    </row>
    <row r="148" spans="1:65" s="2" customFormat="1" ht="24.2" customHeight="1">
      <c r="A148" s="35"/>
      <c r="B148" s="36"/>
      <c r="C148" s="188" t="s">
        <v>83</v>
      </c>
      <c r="D148" s="188" t="s">
        <v>141</v>
      </c>
      <c r="E148" s="189" t="s">
        <v>156</v>
      </c>
      <c r="F148" s="190" t="s">
        <v>157</v>
      </c>
      <c r="G148" s="191" t="s">
        <v>144</v>
      </c>
      <c r="H148" s="192">
        <v>11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38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0.26</v>
      </c>
      <c r="T148" s="199">
        <f>S148*H148</f>
        <v>2.8600000000000003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145</v>
      </c>
      <c r="AT148" s="200" t="s">
        <v>141</v>
      </c>
      <c r="AU148" s="200" t="s">
        <v>146</v>
      </c>
      <c r="AY148" s="18" t="s">
        <v>137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81</v>
      </c>
      <c r="BK148" s="201">
        <f>ROUND(I148*H148,2)</f>
        <v>0</v>
      </c>
      <c r="BL148" s="18" t="s">
        <v>145</v>
      </c>
      <c r="BM148" s="200" t="s">
        <v>158</v>
      </c>
    </row>
    <row r="149" spans="1:65" s="2" customFormat="1" ht="39">
      <c r="A149" s="35"/>
      <c r="B149" s="36"/>
      <c r="C149" s="37"/>
      <c r="D149" s="202" t="s">
        <v>148</v>
      </c>
      <c r="E149" s="37"/>
      <c r="F149" s="203" t="s">
        <v>159</v>
      </c>
      <c r="G149" s="37"/>
      <c r="H149" s="37"/>
      <c r="I149" s="204"/>
      <c r="J149" s="37"/>
      <c r="K149" s="37"/>
      <c r="L149" s="40"/>
      <c r="M149" s="205"/>
      <c r="N149" s="206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148</v>
      </c>
      <c r="AU149" s="18" t="s">
        <v>146</v>
      </c>
    </row>
    <row r="150" spans="1:65" s="2" customFormat="1" ht="19.5">
      <c r="A150" s="35"/>
      <c r="B150" s="36"/>
      <c r="C150" s="37"/>
      <c r="D150" s="202" t="s">
        <v>150</v>
      </c>
      <c r="E150" s="37"/>
      <c r="F150" s="207" t="s">
        <v>160</v>
      </c>
      <c r="G150" s="37"/>
      <c r="H150" s="37"/>
      <c r="I150" s="204"/>
      <c r="J150" s="37"/>
      <c r="K150" s="37"/>
      <c r="L150" s="40"/>
      <c r="M150" s="205"/>
      <c r="N150" s="206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150</v>
      </c>
      <c r="AU150" s="18" t="s">
        <v>146</v>
      </c>
    </row>
    <row r="151" spans="1:65" s="13" customFormat="1" ht="11.25">
      <c r="B151" s="208"/>
      <c r="C151" s="209"/>
      <c r="D151" s="202" t="s">
        <v>152</v>
      </c>
      <c r="E151" s="210" t="s">
        <v>1</v>
      </c>
      <c r="F151" s="211" t="s">
        <v>161</v>
      </c>
      <c r="G151" s="209"/>
      <c r="H151" s="210" t="s">
        <v>1</v>
      </c>
      <c r="I151" s="212"/>
      <c r="J151" s="209"/>
      <c r="K151" s="209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152</v>
      </c>
      <c r="AU151" s="217" t="s">
        <v>146</v>
      </c>
      <c r="AV151" s="13" t="s">
        <v>81</v>
      </c>
      <c r="AW151" s="13" t="s">
        <v>30</v>
      </c>
      <c r="AX151" s="13" t="s">
        <v>73</v>
      </c>
      <c r="AY151" s="217" t="s">
        <v>137</v>
      </c>
    </row>
    <row r="152" spans="1:65" s="14" customFormat="1" ht="11.25">
      <c r="B152" s="218"/>
      <c r="C152" s="219"/>
      <c r="D152" s="202" t="s">
        <v>152</v>
      </c>
      <c r="E152" s="220" t="s">
        <v>1</v>
      </c>
      <c r="F152" s="221" t="s">
        <v>162</v>
      </c>
      <c r="G152" s="219"/>
      <c r="H152" s="222">
        <v>11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152</v>
      </c>
      <c r="AU152" s="228" t="s">
        <v>146</v>
      </c>
      <c r="AV152" s="14" t="s">
        <v>83</v>
      </c>
      <c r="AW152" s="14" t="s">
        <v>30</v>
      </c>
      <c r="AX152" s="14" t="s">
        <v>73</v>
      </c>
      <c r="AY152" s="228" t="s">
        <v>137</v>
      </c>
    </row>
    <row r="153" spans="1:65" s="15" customFormat="1" ht="11.25">
      <c r="B153" s="229"/>
      <c r="C153" s="230"/>
      <c r="D153" s="202" t="s">
        <v>152</v>
      </c>
      <c r="E153" s="231" t="s">
        <v>1</v>
      </c>
      <c r="F153" s="232" t="s">
        <v>155</v>
      </c>
      <c r="G153" s="230"/>
      <c r="H153" s="233">
        <v>11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152</v>
      </c>
      <c r="AU153" s="239" t="s">
        <v>146</v>
      </c>
      <c r="AV153" s="15" t="s">
        <v>146</v>
      </c>
      <c r="AW153" s="15" t="s">
        <v>30</v>
      </c>
      <c r="AX153" s="15" t="s">
        <v>81</v>
      </c>
      <c r="AY153" s="239" t="s">
        <v>137</v>
      </c>
    </row>
    <row r="154" spans="1:65" s="2" customFormat="1" ht="33" customHeight="1">
      <c r="A154" s="35"/>
      <c r="B154" s="36"/>
      <c r="C154" s="188" t="s">
        <v>146</v>
      </c>
      <c r="D154" s="188" t="s">
        <v>141</v>
      </c>
      <c r="E154" s="189" t="s">
        <v>163</v>
      </c>
      <c r="F154" s="190" t="s">
        <v>164</v>
      </c>
      <c r="G154" s="191" t="s">
        <v>144</v>
      </c>
      <c r="H154" s="192">
        <v>832.5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38</v>
      </c>
      <c r="O154" s="72"/>
      <c r="P154" s="198">
        <f>O154*H154</f>
        <v>0</v>
      </c>
      <c r="Q154" s="198">
        <v>4.0000000000000003E-5</v>
      </c>
      <c r="R154" s="198">
        <f>Q154*H154</f>
        <v>3.3300000000000003E-2</v>
      </c>
      <c r="S154" s="198">
        <v>9.1999999999999998E-2</v>
      </c>
      <c r="T154" s="199">
        <f>S154*H154</f>
        <v>76.59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145</v>
      </c>
      <c r="AT154" s="200" t="s">
        <v>141</v>
      </c>
      <c r="AU154" s="200" t="s">
        <v>146</v>
      </c>
      <c r="AY154" s="18" t="s">
        <v>137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81</v>
      </c>
      <c r="BK154" s="201">
        <f>ROUND(I154*H154,2)</f>
        <v>0</v>
      </c>
      <c r="BL154" s="18" t="s">
        <v>145</v>
      </c>
      <c r="BM154" s="200" t="s">
        <v>165</v>
      </c>
    </row>
    <row r="155" spans="1:65" s="2" customFormat="1" ht="29.25">
      <c r="A155" s="35"/>
      <c r="B155" s="36"/>
      <c r="C155" s="37"/>
      <c r="D155" s="202" t="s">
        <v>148</v>
      </c>
      <c r="E155" s="37"/>
      <c r="F155" s="203" t="s">
        <v>166</v>
      </c>
      <c r="G155" s="37"/>
      <c r="H155" s="37"/>
      <c r="I155" s="204"/>
      <c r="J155" s="37"/>
      <c r="K155" s="37"/>
      <c r="L155" s="40"/>
      <c r="M155" s="205"/>
      <c r="N155" s="206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146</v>
      </c>
    </row>
    <row r="156" spans="1:65" s="2" customFormat="1" ht="19.5">
      <c r="A156" s="35"/>
      <c r="B156" s="36"/>
      <c r="C156" s="37"/>
      <c r="D156" s="202" t="s">
        <v>150</v>
      </c>
      <c r="E156" s="37"/>
      <c r="F156" s="207" t="s">
        <v>167</v>
      </c>
      <c r="G156" s="37"/>
      <c r="H156" s="37"/>
      <c r="I156" s="204"/>
      <c r="J156" s="37"/>
      <c r="K156" s="37"/>
      <c r="L156" s="40"/>
      <c r="M156" s="205"/>
      <c r="N156" s="206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150</v>
      </c>
      <c r="AU156" s="18" t="s">
        <v>146</v>
      </c>
    </row>
    <row r="157" spans="1:65" s="13" customFormat="1" ht="11.25">
      <c r="B157" s="208"/>
      <c r="C157" s="209"/>
      <c r="D157" s="202" t="s">
        <v>152</v>
      </c>
      <c r="E157" s="210" t="s">
        <v>1</v>
      </c>
      <c r="F157" s="211" t="s">
        <v>168</v>
      </c>
      <c r="G157" s="209"/>
      <c r="H157" s="210" t="s">
        <v>1</v>
      </c>
      <c r="I157" s="212"/>
      <c r="J157" s="209"/>
      <c r="K157" s="209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152</v>
      </c>
      <c r="AU157" s="217" t="s">
        <v>146</v>
      </c>
      <c r="AV157" s="13" t="s">
        <v>81</v>
      </c>
      <c r="AW157" s="13" t="s">
        <v>30</v>
      </c>
      <c r="AX157" s="13" t="s">
        <v>73</v>
      </c>
      <c r="AY157" s="217" t="s">
        <v>137</v>
      </c>
    </row>
    <row r="158" spans="1:65" s="14" customFormat="1" ht="11.25">
      <c r="B158" s="218"/>
      <c r="C158" s="219"/>
      <c r="D158" s="202" t="s">
        <v>152</v>
      </c>
      <c r="E158" s="220" t="s">
        <v>1</v>
      </c>
      <c r="F158" s="221" t="s">
        <v>169</v>
      </c>
      <c r="G158" s="219"/>
      <c r="H158" s="222">
        <v>792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152</v>
      </c>
      <c r="AU158" s="228" t="s">
        <v>146</v>
      </c>
      <c r="AV158" s="14" t="s">
        <v>83</v>
      </c>
      <c r="AW158" s="14" t="s">
        <v>30</v>
      </c>
      <c r="AX158" s="14" t="s">
        <v>73</v>
      </c>
      <c r="AY158" s="228" t="s">
        <v>137</v>
      </c>
    </row>
    <row r="159" spans="1:65" s="14" customFormat="1" ht="11.25">
      <c r="B159" s="218"/>
      <c r="C159" s="219"/>
      <c r="D159" s="202" t="s">
        <v>152</v>
      </c>
      <c r="E159" s="220" t="s">
        <v>1</v>
      </c>
      <c r="F159" s="221" t="s">
        <v>170</v>
      </c>
      <c r="G159" s="219"/>
      <c r="H159" s="222">
        <v>40.5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152</v>
      </c>
      <c r="AU159" s="228" t="s">
        <v>146</v>
      </c>
      <c r="AV159" s="14" t="s">
        <v>83</v>
      </c>
      <c r="AW159" s="14" t="s">
        <v>30</v>
      </c>
      <c r="AX159" s="14" t="s">
        <v>73</v>
      </c>
      <c r="AY159" s="228" t="s">
        <v>137</v>
      </c>
    </row>
    <row r="160" spans="1:65" s="15" customFormat="1" ht="11.25">
      <c r="B160" s="229"/>
      <c r="C160" s="230"/>
      <c r="D160" s="202" t="s">
        <v>152</v>
      </c>
      <c r="E160" s="231" t="s">
        <v>1</v>
      </c>
      <c r="F160" s="232" t="s">
        <v>155</v>
      </c>
      <c r="G160" s="230"/>
      <c r="H160" s="233">
        <v>832.5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152</v>
      </c>
      <c r="AU160" s="239" t="s">
        <v>146</v>
      </c>
      <c r="AV160" s="15" t="s">
        <v>146</v>
      </c>
      <c r="AW160" s="15" t="s">
        <v>30</v>
      </c>
      <c r="AX160" s="15" t="s">
        <v>81</v>
      </c>
      <c r="AY160" s="239" t="s">
        <v>137</v>
      </c>
    </row>
    <row r="161" spans="1:65" s="2" customFormat="1" ht="33" customHeight="1">
      <c r="A161" s="35"/>
      <c r="B161" s="36"/>
      <c r="C161" s="188" t="s">
        <v>145</v>
      </c>
      <c r="D161" s="188" t="s">
        <v>141</v>
      </c>
      <c r="E161" s="189" t="s">
        <v>171</v>
      </c>
      <c r="F161" s="190" t="s">
        <v>172</v>
      </c>
      <c r="G161" s="191" t="s">
        <v>144</v>
      </c>
      <c r="H161" s="192">
        <v>146.1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38</v>
      </c>
      <c r="O161" s="72"/>
      <c r="P161" s="198">
        <f>O161*H161</f>
        <v>0</v>
      </c>
      <c r="Q161" s="198">
        <v>9.0000000000000006E-5</v>
      </c>
      <c r="R161" s="198">
        <f>Q161*H161</f>
        <v>1.3149000000000001E-2</v>
      </c>
      <c r="S161" s="198">
        <v>0.23</v>
      </c>
      <c r="T161" s="199">
        <f>S161*H161</f>
        <v>33.603000000000002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145</v>
      </c>
      <c r="AT161" s="200" t="s">
        <v>141</v>
      </c>
      <c r="AU161" s="200" t="s">
        <v>146</v>
      </c>
      <c r="AY161" s="18" t="s">
        <v>137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81</v>
      </c>
      <c r="BK161" s="201">
        <f>ROUND(I161*H161,2)</f>
        <v>0</v>
      </c>
      <c r="BL161" s="18" t="s">
        <v>145</v>
      </c>
      <c r="BM161" s="200" t="s">
        <v>173</v>
      </c>
    </row>
    <row r="162" spans="1:65" s="2" customFormat="1" ht="29.25">
      <c r="A162" s="35"/>
      <c r="B162" s="36"/>
      <c r="C162" s="37"/>
      <c r="D162" s="202" t="s">
        <v>148</v>
      </c>
      <c r="E162" s="37"/>
      <c r="F162" s="203" t="s">
        <v>174</v>
      </c>
      <c r="G162" s="37"/>
      <c r="H162" s="37"/>
      <c r="I162" s="204"/>
      <c r="J162" s="37"/>
      <c r="K162" s="37"/>
      <c r="L162" s="40"/>
      <c r="M162" s="205"/>
      <c r="N162" s="20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148</v>
      </c>
      <c r="AU162" s="18" t="s">
        <v>146</v>
      </c>
    </row>
    <row r="163" spans="1:65" s="2" customFormat="1" ht="19.5">
      <c r="A163" s="35"/>
      <c r="B163" s="36"/>
      <c r="C163" s="37"/>
      <c r="D163" s="202" t="s">
        <v>150</v>
      </c>
      <c r="E163" s="37"/>
      <c r="F163" s="207" t="s">
        <v>167</v>
      </c>
      <c r="G163" s="37"/>
      <c r="H163" s="37"/>
      <c r="I163" s="204"/>
      <c r="J163" s="37"/>
      <c r="K163" s="37"/>
      <c r="L163" s="40"/>
      <c r="M163" s="205"/>
      <c r="N163" s="20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150</v>
      </c>
      <c r="AU163" s="18" t="s">
        <v>146</v>
      </c>
    </row>
    <row r="164" spans="1:65" s="13" customFormat="1" ht="11.25">
      <c r="B164" s="208"/>
      <c r="C164" s="209"/>
      <c r="D164" s="202" t="s">
        <v>152</v>
      </c>
      <c r="E164" s="210" t="s">
        <v>1</v>
      </c>
      <c r="F164" s="211" t="s">
        <v>175</v>
      </c>
      <c r="G164" s="209"/>
      <c r="H164" s="210" t="s">
        <v>1</v>
      </c>
      <c r="I164" s="212"/>
      <c r="J164" s="209"/>
      <c r="K164" s="209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152</v>
      </c>
      <c r="AU164" s="217" t="s">
        <v>146</v>
      </c>
      <c r="AV164" s="13" t="s">
        <v>81</v>
      </c>
      <c r="AW164" s="13" t="s">
        <v>30</v>
      </c>
      <c r="AX164" s="13" t="s">
        <v>73</v>
      </c>
      <c r="AY164" s="217" t="s">
        <v>137</v>
      </c>
    </row>
    <row r="165" spans="1:65" s="14" customFormat="1" ht="11.25">
      <c r="B165" s="218"/>
      <c r="C165" s="219"/>
      <c r="D165" s="202" t="s">
        <v>152</v>
      </c>
      <c r="E165" s="220" t="s">
        <v>1</v>
      </c>
      <c r="F165" s="221" t="s">
        <v>176</v>
      </c>
      <c r="G165" s="219"/>
      <c r="H165" s="222">
        <v>105.6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152</v>
      </c>
      <c r="AU165" s="228" t="s">
        <v>146</v>
      </c>
      <c r="AV165" s="14" t="s">
        <v>83</v>
      </c>
      <c r="AW165" s="14" t="s">
        <v>30</v>
      </c>
      <c r="AX165" s="14" t="s">
        <v>73</v>
      </c>
      <c r="AY165" s="228" t="s">
        <v>137</v>
      </c>
    </row>
    <row r="166" spans="1:65" s="14" customFormat="1" ht="11.25">
      <c r="B166" s="218"/>
      <c r="C166" s="219"/>
      <c r="D166" s="202" t="s">
        <v>152</v>
      </c>
      <c r="E166" s="220" t="s">
        <v>1</v>
      </c>
      <c r="F166" s="221" t="s">
        <v>170</v>
      </c>
      <c r="G166" s="219"/>
      <c r="H166" s="222">
        <v>40.5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152</v>
      </c>
      <c r="AU166" s="228" t="s">
        <v>146</v>
      </c>
      <c r="AV166" s="14" t="s">
        <v>83</v>
      </c>
      <c r="AW166" s="14" t="s">
        <v>30</v>
      </c>
      <c r="AX166" s="14" t="s">
        <v>73</v>
      </c>
      <c r="AY166" s="228" t="s">
        <v>137</v>
      </c>
    </row>
    <row r="167" spans="1:65" s="15" customFormat="1" ht="11.25">
      <c r="B167" s="229"/>
      <c r="C167" s="230"/>
      <c r="D167" s="202" t="s">
        <v>152</v>
      </c>
      <c r="E167" s="231" t="s">
        <v>1</v>
      </c>
      <c r="F167" s="232" t="s">
        <v>155</v>
      </c>
      <c r="G167" s="230"/>
      <c r="H167" s="233">
        <v>146.1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152</v>
      </c>
      <c r="AU167" s="239" t="s">
        <v>146</v>
      </c>
      <c r="AV167" s="15" t="s">
        <v>146</v>
      </c>
      <c r="AW167" s="15" t="s">
        <v>30</v>
      </c>
      <c r="AX167" s="15" t="s">
        <v>81</v>
      </c>
      <c r="AY167" s="239" t="s">
        <v>137</v>
      </c>
    </row>
    <row r="168" spans="1:65" s="2" customFormat="1" ht="33" customHeight="1">
      <c r="A168" s="35"/>
      <c r="B168" s="36"/>
      <c r="C168" s="188" t="s">
        <v>177</v>
      </c>
      <c r="D168" s="188" t="s">
        <v>141</v>
      </c>
      <c r="E168" s="189" t="s">
        <v>178</v>
      </c>
      <c r="F168" s="190" t="s">
        <v>179</v>
      </c>
      <c r="G168" s="191" t="s">
        <v>144</v>
      </c>
      <c r="H168" s="192">
        <v>146.1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38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0.32500000000000001</v>
      </c>
      <c r="T168" s="199">
        <f>S168*H168</f>
        <v>47.482500000000002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145</v>
      </c>
      <c r="AT168" s="200" t="s">
        <v>141</v>
      </c>
      <c r="AU168" s="200" t="s">
        <v>146</v>
      </c>
      <c r="AY168" s="18" t="s">
        <v>137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81</v>
      </c>
      <c r="BK168" s="201">
        <f>ROUND(I168*H168,2)</f>
        <v>0</v>
      </c>
      <c r="BL168" s="18" t="s">
        <v>145</v>
      </c>
      <c r="BM168" s="200" t="s">
        <v>180</v>
      </c>
    </row>
    <row r="169" spans="1:65" s="2" customFormat="1" ht="39">
      <c r="A169" s="35"/>
      <c r="B169" s="36"/>
      <c r="C169" s="37"/>
      <c r="D169" s="202" t="s">
        <v>148</v>
      </c>
      <c r="E169" s="37"/>
      <c r="F169" s="203" t="s">
        <v>181</v>
      </c>
      <c r="G169" s="37"/>
      <c r="H169" s="37"/>
      <c r="I169" s="204"/>
      <c r="J169" s="37"/>
      <c r="K169" s="37"/>
      <c r="L169" s="40"/>
      <c r="M169" s="205"/>
      <c r="N169" s="206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148</v>
      </c>
      <c r="AU169" s="18" t="s">
        <v>146</v>
      </c>
    </row>
    <row r="170" spans="1:65" s="2" customFormat="1" ht="19.5">
      <c r="A170" s="35"/>
      <c r="B170" s="36"/>
      <c r="C170" s="37"/>
      <c r="D170" s="202" t="s">
        <v>150</v>
      </c>
      <c r="E170" s="37"/>
      <c r="F170" s="207" t="s">
        <v>182</v>
      </c>
      <c r="G170" s="37"/>
      <c r="H170" s="37"/>
      <c r="I170" s="204"/>
      <c r="J170" s="37"/>
      <c r="K170" s="37"/>
      <c r="L170" s="40"/>
      <c r="M170" s="205"/>
      <c r="N170" s="206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150</v>
      </c>
      <c r="AU170" s="18" t="s">
        <v>146</v>
      </c>
    </row>
    <row r="171" spans="1:65" s="13" customFormat="1" ht="11.25">
      <c r="B171" s="208"/>
      <c r="C171" s="209"/>
      <c r="D171" s="202" t="s">
        <v>152</v>
      </c>
      <c r="E171" s="210" t="s">
        <v>1</v>
      </c>
      <c r="F171" s="211" t="s">
        <v>183</v>
      </c>
      <c r="G171" s="209"/>
      <c r="H171" s="210" t="s">
        <v>1</v>
      </c>
      <c r="I171" s="212"/>
      <c r="J171" s="209"/>
      <c r="K171" s="209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152</v>
      </c>
      <c r="AU171" s="217" t="s">
        <v>146</v>
      </c>
      <c r="AV171" s="13" t="s">
        <v>81</v>
      </c>
      <c r="AW171" s="13" t="s">
        <v>30</v>
      </c>
      <c r="AX171" s="13" t="s">
        <v>73</v>
      </c>
      <c r="AY171" s="217" t="s">
        <v>137</v>
      </c>
    </row>
    <row r="172" spans="1:65" s="14" customFormat="1" ht="11.25">
      <c r="B172" s="218"/>
      <c r="C172" s="219"/>
      <c r="D172" s="202" t="s">
        <v>152</v>
      </c>
      <c r="E172" s="220" t="s">
        <v>1</v>
      </c>
      <c r="F172" s="221" t="s">
        <v>176</v>
      </c>
      <c r="G172" s="219"/>
      <c r="H172" s="222">
        <v>105.6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152</v>
      </c>
      <c r="AU172" s="228" t="s">
        <v>146</v>
      </c>
      <c r="AV172" s="14" t="s">
        <v>83</v>
      </c>
      <c r="AW172" s="14" t="s">
        <v>30</v>
      </c>
      <c r="AX172" s="14" t="s">
        <v>73</v>
      </c>
      <c r="AY172" s="228" t="s">
        <v>137</v>
      </c>
    </row>
    <row r="173" spans="1:65" s="14" customFormat="1" ht="11.25">
      <c r="B173" s="218"/>
      <c r="C173" s="219"/>
      <c r="D173" s="202" t="s">
        <v>152</v>
      </c>
      <c r="E173" s="220" t="s">
        <v>1</v>
      </c>
      <c r="F173" s="221" t="s">
        <v>170</v>
      </c>
      <c r="G173" s="219"/>
      <c r="H173" s="222">
        <v>40.5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152</v>
      </c>
      <c r="AU173" s="228" t="s">
        <v>146</v>
      </c>
      <c r="AV173" s="14" t="s">
        <v>83</v>
      </c>
      <c r="AW173" s="14" t="s">
        <v>30</v>
      </c>
      <c r="AX173" s="14" t="s">
        <v>73</v>
      </c>
      <c r="AY173" s="228" t="s">
        <v>137</v>
      </c>
    </row>
    <row r="174" spans="1:65" s="15" customFormat="1" ht="11.25">
      <c r="B174" s="229"/>
      <c r="C174" s="230"/>
      <c r="D174" s="202" t="s">
        <v>152</v>
      </c>
      <c r="E174" s="231" t="s">
        <v>1</v>
      </c>
      <c r="F174" s="232" t="s">
        <v>155</v>
      </c>
      <c r="G174" s="230"/>
      <c r="H174" s="233">
        <v>146.1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152</v>
      </c>
      <c r="AU174" s="239" t="s">
        <v>146</v>
      </c>
      <c r="AV174" s="15" t="s">
        <v>146</v>
      </c>
      <c r="AW174" s="15" t="s">
        <v>30</v>
      </c>
      <c r="AX174" s="15" t="s">
        <v>81</v>
      </c>
      <c r="AY174" s="239" t="s">
        <v>137</v>
      </c>
    </row>
    <row r="175" spans="1:65" s="2" customFormat="1" ht="33" customHeight="1">
      <c r="A175" s="35"/>
      <c r="B175" s="36"/>
      <c r="C175" s="188" t="s">
        <v>184</v>
      </c>
      <c r="D175" s="188" t="s">
        <v>141</v>
      </c>
      <c r="E175" s="189" t="s">
        <v>185</v>
      </c>
      <c r="F175" s="190" t="s">
        <v>186</v>
      </c>
      <c r="G175" s="191" t="s">
        <v>144</v>
      </c>
      <c r="H175" s="192">
        <v>180.1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38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0.28999999999999998</v>
      </c>
      <c r="T175" s="199">
        <f>S175*H175</f>
        <v>52.228999999999992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145</v>
      </c>
      <c r="AT175" s="200" t="s">
        <v>141</v>
      </c>
      <c r="AU175" s="200" t="s">
        <v>146</v>
      </c>
      <c r="AY175" s="18" t="s">
        <v>137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81</v>
      </c>
      <c r="BK175" s="201">
        <f>ROUND(I175*H175,2)</f>
        <v>0</v>
      </c>
      <c r="BL175" s="18" t="s">
        <v>145</v>
      </c>
      <c r="BM175" s="200" t="s">
        <v>187</v>
      </c>
    </row>
    <row r="176" spans="1:65" s="2" customFormat="1" ht="39">
      <c r="A176" s="35"/>
      <c r="B176" s="36"/>
      <c r="C176" s="37"/>
      <c r="D176" s="202" t="s">
        <v>148</v>
      </c>
      <c r="E176" s="37"/>
      <c r="F176" s="203" t="s">
        <v>188</v>
      </c>
      <c r="G176" s="37"/>
      <c r="H176" s="37"/>
      <c r="I176" s="204"/>
      <c r="J176" s="37"/>
      <c r="K176" s="37"/>
      <c r="L176" s="40"/>
      <c r="M176" s="205"/>
      <c r="N176" s="206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148</v>
      </c>
      <c r="AU176" s="18" t="s">
        <v>146</v>
      </c>
    </row>
    <row r="177" spans="1:65" s="2" customFormat="1" ht="19.5">
      <c r="A177" s="35"/>
      <c r="B177" s="36"/>
      <c r="C177" s="37"/>
      <c r="D177" s="202" t="s">
        <v>150</v>
      </c>
      <c r="E177" s="37"/>
      <c r="F177" s="207" t="s">
        <v>189</v>
      </c>
      <c r="G177" s="37"/>
      <c r="H177" s="37"/>
      <c r="I177" s="204"/>
      <c r="J177" s="37"/>
      <c r="K177" s="37"/>
      <c r="L177" s="40"/>
      <c r="M177" s="205"/>
      <c r="N177" s="206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150</v>
      </c>
      <c r="AU177" s="18" t="s">
        <v>146</v>
      </c>
    </row>
    <row r="178" spans="1:65" s="15" customFormat="1" ht="11.25">
      <c r="B178" s="229"/>
      <c r="C178" s="230"/>
      <c r="D178" s="202" t="s">
        <v>152</v>
      </c>
      <c r="E178" s="231" t="s">
        <v>1</v>
      </c>
      <c r="F178" s="232" t="s">
        <v>155</v>
      </c>
      <c r="G178" s="230"/>
      <c r="H178" s="233">
        <v>146.1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152</v>
      </c>
      <c r="AU178" s="239" t="s">
        <v>146</v>
      </c>
      <c r="AV178" s="15" t="s">
        <v>146</v>
      </c>
      <c r="AW178" s="15" t="s">
        <v>30</v>
      </c>
      <c r="AX178" s="15" t="s">
        <v>73</v>
      </c>
      <c r="AY178" s="239" t="s">
        <v>137</v>
      </c>
    </row>
    <row r="179" spans="1:65" s="14" customFormat="1" ht="11.25">
      <c r="B179" s="218"/>
      <c r="C179" s="219"/>
      <c r="D179" s="202" t="s">
        <v>152</v>
      </c>
      <c r="E179" s="220" t="s">
        <v>1</v>
      </c>
      <c r="F179" s="221" t="s">
        <v>190</v>
      </c>
      <c r="G179" s="219"/>
      <c r="H179" s="222">
        <v>19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152</v>
      </c>
      <c r="AU179" s="228" t="s">
        <v>146</v>
      </c>
      <c r="AV179" s="14" t="s">
        <v>83</v>
      </c>
      <c r="AW179" s="14" t="s">
        <v>30</v>
      </c>
      <c r="AX179" s="14" t="s">
        <v>73</v>
      </c>
      <c r="AY179" s="228" t="s">
        <v>137</v>
      </c>
    </row>
    <row r="180" spans="1:65" s="14" customFormat="1" ht="11.25">
      <c r="B180" s="218"/>
      <c r="C180" s="219"/>
      <c r="D180" s="202" t="s">
        <v>152</v>
      </c>
      <c r="E180" s="220" t="s">
        <v>1</v>
      </c>
      <c r="F180" s="221" t="s">
        <v>191</v>
      </c>
      <c r="G180" s="219"/>
      <c r="H180" s="222">
        <v>4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152</v>
      </c>
      <c r="AU180" s="228" t="s">
        <v>146</v>
      </c>
      <c r="AV180" s="14" t="s">
        <v>83</v>
      </c>
      <c r="AW180" s="14" t="s">
        <v>30</v>
      </c>
      <c r="AX180" s="14" t="s">
        <v>73</v>
      </c>
      <c r="AY180" s="228" t="s">
        <v>137</v>
      </c>
    </row>
    <row r="181" spans="1:65" s="14" customFormat="1" ht="11.25">
      <c r="B181" s="218"/>
      <c r="C181" s="219"/>
      <c r="D181" s="202" t="s">
        <v>152</v>
      </c>
      <c r="E181" s="220" t="s">
        <v>1</v>
      </c>
      <c r="F181" s="221" t="s">
        <v>192</v>
      </c>
      <c r="G181" s="219"/>
      <c r="H181" s="222">
        <v>11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152</v>
      </c>
      <c r="AU181" s="228" t="s">
        <v>146</v>
      </c>
      <c r="AV181" s="14" t="s">
        <v>83</v>
      </c>
      <c r="AW181" s="14" t="s">
        <v>30</v>
      </c>
      <c r="AX181" s="14" t="s">
        <v>73</v>
      </c>
      <c r="AY181" s="228" t="s">
        <v>137</v>
      </c>
    </row>
    <row r="182" spans="1:65" s="2" customFormat="1" ht="16.5" customHeight="1">
      <c r="A182" s="35"/>
      <c r="B182" s="36"/>
      <c r="C182" s="188" t="s">
        <v>193</v>
      </c>
      <c r="D182" s="188" t="s">
        <v>141</v>
      </c>
      <c r="E182" s="189" t="s">
        <v>194</v>
      </c>
      <c r="F182" s="190" t="s">
        <v>195</v>
      </c>
      <c r="G182" s="191" t="s">
        <v>196</v>
      </c>
      <c r="H182" s="192">
        <v>16.8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38</v>
      </c>
      <c r="O182" s="72"/>
      <c r="P182" s="198">
        <f>O182*H182</f>
        <v>0</v>
      </c>
      <c r="Q182" s="198">
        <v>3.6900000000000002E-2</v>
      </c>
      <c r="R182" s="198">
        <f>Q182*H182</f>
        <v>0.61992000000000003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145</v>
      </c>
      <c r="AT182" s="200" t="s">
        <v>141</v>
      </c>
      <c r="AU182" s="200" t="s">
        <v>146</v>
      </c>
      <c r="AY182" s="18" t="s">
        <v>137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81</v>
      </c>
      <c r="BK182" s="201">
        <f>ROUND(I182*H182,2)</f>
        <v>0</v>
      </c>
      <c r="BL182" s="18" t="s">
        <v>145</v>
      </c>
      <c r="BM182" s="200" t="s">
        <v>197</v>
      </c>
    </row>
    <row r="183" spans="1:65" s="2" customFormat="1" ht="58.5">
      <c r="A183" s="35"/>
      <c r="B183" s="36"/>
      <c r="C183" s="37"/>
      <c r="D183" s="202" t="s">
        <v>148</v>
      </c>
      <c r="E183" s="37"/>
      <c r="F183" s="203" t="s">
        <v>198</v>
      </c>
      <c r="G183" s="37"/>
      <c r="H183" s="37"/>
      <c r="I183" s="204"/>
      <c r="J183" s="37"/>
      <c r="K183" s="37"/>
      <c r="L183" s="40"/>
      <c r="M183" s="205"/>
      <c r="N183" s="206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146</v>
      </c>
    </row>
    <row r="184" spans="1:65" s="13" customFormat="1" ht="11.25">
      <c r="B184" s="208"/>
      <c r="C184" s="209"/>
      <c r="D184" s="202" t="s">
        <v>152</v>
      </c>
      <c r="E184" s="210" t="s">
        <v>1</v>
      </c>
      <c r="F184" s="211" t="s">
        <v>199</v>
      </c>
      <c r="G184" s="209"/>
      <c r="H184" s="210" t="s">
        <v>1</v>
      </c>
      <c r="I184" s="212"/>
      <c r="J184" s="209"/>
      <c r="K184" s="209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152</v>
      </c>
      <c r="AU184" s="217" t="s">
        <v>146</v>
      </c>
      <c r="AV184" s="13" t="s">
        <v>81</v>
      </c>
      <c r="AW184" s="13" t="s">
        <v>30</v>
      </c>
      <c r="AX184" s="13" t="s">
        <v>73</v>
      </c>
      <c r="AY184" s="217" t="s">
        <v>137</v>
      </c>
    </row>
    <row r="185" spans="1:65" s="13" customFormat="1" ht="11.25">
      <c r="B185" s="208"/>
      <c r="C185" s="209"/>
      <c r="D185" s="202" t="s">
        <v>152</v>
      </c>
      <c r="E185" s="210" t="s">
        <v>1</v>
      </c>
      <c r="F185" s="211" t="s">
        <v>200</v>
      </c>
      <c r="G185" s="209"/>
      <c r="H185" s="210" t="s">
        <v>1</v>
      </c>
      <c r="I185" s="212"/>
      <c r="J185" s="209"/>
      <c r="K185" s="209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152</v>
      </c>
      <c r="AU185" s="217" t="s">
        <v>146</v>
      </c>
      <c r="AV185" s="13" t="s">
        <v>81</v>
      </c>
      <c r="AW185" s="13" t="s">
        <v>30</v>
      </c>
      <c r="AX185" s="13" t="s">
        <v>73</v>
      </c>
      <c r="AY185" s="217" t="s">
        <v>137</v>
      </c>
    </row>
    <row r="186" spans="1:65" s="14" customFormat="1" ht="11.25">
      <c r="B186" s="218"/>
      <c r="C186" s="219"/>
      <c r="D186" s="202" t="s">
        <v>152</v>
      </c>
      <c r="E186" s="220" t="s">
        <v>1</v>
      </c>
      <c r="F186" s="221" t="s">
        <v>201</v>
      </c>
      <c r="G186" s="219"/>
      <c r="H186" s="222">
        <v>16.8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152</v>
      </c>
      <c r="AU186" s="228" t="s">
        <v>146</v>
      </c>
      <c r="AV186" s="14" t="s">
        <v>83</v>
      </c>
      <c r="AW186" s="14" t="s">
        <v>30</v>
      </c>
      <c r="AX186" s="14" t="s">
        <v>73</v>
      </c>
      <c r="AY186" s="228" t="s">
        <v>137</v>
      </c>
    </row>
    <row r="187" spans="1:65" s="16" customFormat="1" ht="11.25">
      <c r="B187" s="240"/>
      <c r="C187" s="241"/>
      <c r="D187" s="202" t="s">
        <v>152</v>
      </c>
      <c r="E187" s="242" t="s">
        <v>1</v>
      </c>
      <c r="F187" s="243" t="s">
        <v>202</v>
      </c>
      <c r="G187" s="241"/>
      <c r="H187" s="244">
        <v>16.8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152</v>
      </c>
      <c r="AU187" s="250" t="s">
        <v>146</v>
      </c>
      <c r="AV187" s="16" t="s">
        <v>145</v>
      </c>
      <c r="AW187" s="16" t="s">
        <v>30</v>
      </c>
      <c r="AX187" s="16" t="s">
        <v>81</v>
      </c>
      <c r="AY187" s="250" t="s">
        <v>137</v>
      </c>
    </row>
    <row r="188" spans="1:65" s="2" customFormat="1" ht="24.2" customHeight="1">
      <c r="A188" s="35"/>
      <c r="B188" s="36"/>
      <c r="C188" s="188" t="s">
        <v>203</v>
      </c>
      <c r="D188" s="188" t="s">
        <v>141</v>
      </c>
      <c r="E188" s="189" t="s">
        <v>204</v>
      </c>
      <c r="F188" s="190" t="s">
        <v>205</v>
      </c>
      <c r="G188" s="191" t="s">
        <v>196</v>
      </c>
      <c r="H188" s="192">
        <v>22.8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38</v>
      </c>
      <c r="O188" s="72"/>
      <c r="P188" s="198">
        <f>O188*H188</f>
        <v>0</v>
      </c>
      <c r="Q188" s="198">
        <v>1.269E-2</v>
      </c>
      <c r="R188" s="198">
        <f>Q188*H188</f>
        <v>0.28933200000000003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145</v>
      </c>
      <c r="AT188" s="200" t="s">
        <v>141</v>
      </c>
      <c r="AU188" s="200" t="s">
        <v>146</v>
      </c>
      <c r="AY188" s="18" t="s">
        <v>137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81</v>
      </c>
      <c r="BK188" s="201">
        <f>ROUND(I188*H188,2)</f>
        <v>0</v>
      </c>
      <c r="BL188" s="18" t="s">
        <v>145</v>
      </c>
      <c r="BM188" s="200" t="s">
        <v>206</v>
      </c>
    </row>
    <row r="189" spans="1:65" s="2" customFormat="1" ht="58.5">
      <c r="A189" s="35"/>
      <c r="B189" s="36"/>
      <c r="C189" s="37"/>
      <c r="D189" s="202" t="s">
        <v>148</v>
      </c>
      <c r="E189" s="37"/>
      <c r="F189" s="203" t="s">
        <v>207</v>
      </c>
      <c r="G189" s="37"/>
      <c r="H189" s="37"/>
      <c r="I189" s="204"/>
      <c r="J189" s="37"/>
      <c r="K189" s="37"/>
      <c r="L189" s="40"/>
      <c r="M189" s="205"/>
      <c r="N189" s="206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148</v>
      </c>
      <c r="AU189" s="18" t="s">
        <v>146</v>
      </c>
    </row>
    <row r="190" spans="1:65" s="13" customFormat="1" ht="11.25">
      <c r="B190" s="208"/>
      <c r="C190" s="209"/>
      <c r="D190" s="202" t="s">
        <v>152</v>
      </c>
      <c r="E190" s="210" t="s">
        <v>1</v>
      </c>
      <c r="F190" s="211" t="s">
        <v>199</v>
      </c>
      <c r="G190" s="209"/>
      <c r="H190" s="210" t="s">
        <v>1</v>
      </c>
      <c r="I190" s="212"/>
      <c r="J190" s="209"/>
      <c r="K190" s="209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152</v>
      </c>
      <c r="AU190" s="217" t="s">
        <v>146</v>
      </c>
      <c r="AV190" s="13" t="s">
        <v>81</v>
      </c>
      <c r="AW190" s="13" t="s">
        <v>30</v>
      </c>
      <c r="AX190" s="13" t="s">
        <v>73</v>
      </c>
      <c r="AY190" s="217" t="s">
        <v>137</v>
      </c>
    </row>
    <row r="191" spans="1:65" s="13" customFormat="1" ht="11.25">
      <c r="B191" s="208"/>
      <c r="C191" s="209"/>
      <c r="D191" s="202" t="s">
        <v>152</v>
      </c>
      <c r="E191" s="210" t="s">
        <v>1</v>
      </c>
      <c r="F191" s="211" t="s">
        <v>208</v>
      </c>
      <c r="G191" s="209"/>
      <c r="H191" s="210" t="s">
        <v>1</v>
      </c>
      <c r="I191" s="212"/>
      <c r="J191" s="209"/>
      <c r="K191" s="209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152</v>
      </c>
      <c r="AU191" s="217" t="s">
        <v>146</v>
      </c>
      <c r="AV191" s="13" t="s">
        <v>81</v>
      </c>
      <c r="AW191" s="13" t="s">
        <v>30</v>
      </c>
      <c r="AX191" s="13" t="s">
        <v>73</v>
      </c>
      <c r="AY191" s="217" t="s">
        <v>137</v>
      </c>
    </row>
    <row r="192" spans="1:65" s="14" customFormat="1" ht="11.25">
      <c r="B192" s="218"/>
      <c r="C192" s="219"/>
      <c r="D192" s="202" t="s">
        <v>152</v>
      </c>
      <c r="E192" s="220" t="s">
        <v>1</v>
      </c>
      <c r="F192" s="221" t="s">
        <v>209</v>
      </c>
      <c r="G192" s="219"/>
      <c r="H192" s="222">
        <v>22.8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152</v>
      </c>
      <c r="AU192" s="228" t="s">
        <v>146</v>
      </c>
      <c r="AV192" s="14" t="s">
        <v>83</v>
      </c>
      <c r="AW192" s="14" t="s">
        <v>30</v>
      </c>
      <c r="AX192" s="14" t="s">
        <v>73</v>
      </c>
      <c r="AY192" s="228" t="s">
        <v>137</v>
      </c>
    </row>
    <row r="193" spans="1:65" s="16" customFormat="1" ht="11.25">
      <c r="B193" s="240"/>
      <c r="C193" s="241"/>
      <c r="D193" s="202" t="s">
        <v>152</v>
      </c>
      <c r="E193" s="242" t="s">
        <v>1</v>
      </c>
      <c r="F193" s="243" t="s">
        <v>202</v>
      </c>
      <c r="G193" s="241"/>
      <c r="H193" s="244">
        <v>22.8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152</v>
      </c>
      <c r="AU193" s="250" t="s">
        <v>146</v>
      </c>
      <c r="AV193" s="16" t="s">
        <v>145</v>
      </c>
      <c r="AW193" s="16" t="s">
        <v>30</v>
      </c>
      <c r="AX193" s="16" t="s">
        <v>81</v>
      </c>
      <c r="AY193" s="250" t="s">
        <v>137</v>
      </c>
    </row>
    <row r="194" spans="1:65" s="2" customFormat="1" ht="24.2" customHeight="1">
      <c r="A194" s="35"/>
      <c r="B194" s="36"/>
      <c r="C194" s="188" t="s">
        <v>210</v>
      </c>
      <c r="D194" s="188" t="s">
        <v>141</v>
      </c>
      <c r="E194" s="189" t="s">
        <v>211</v>
      </c>
      <c r="F194" s="190" t="s">
        <v>212</v>
      </c>
      <c r="G194" s="191" t="s">
        <v>196</v>
      </c>
      <c r="H194" s="192">
        <v>18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38</v>
      </c>
      <c r="O194" s="72"/>
      <c r="P194" s="198">
        <f>O194*H194</f>
        <v>0</v>
      </c>
      <c r="Q194" s="198">
        <v>6.053E-2</v>
      </c>
      <c r="R194" s="198">
        <f>Q194*H194</f>
        <v>1.08954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145</v>
      </c>
      <c r="AT194" s="200" t="s">
        <v>141</v>
      </c>
      <c r="AU194" s="200" t="s">
        <v>146</v>
      </c>
      <c r="AY194" s="18" t="s">
        <v>137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81</v>
      </c>
      <c r="BK194" s="201">
        <f>ROUND(I194*H194,2)</f>
        <v>0</v>
      </c>
      <c r="BL194" s="18" t="s">
        <v>145</v>
      </c>
      <c r="BM194" s="200" t="s">
        <v>213</v>
      </c>
    </row>
    <row r="195" spans="1:65" s="2" customFormat="1" ht="48.75">
      <c r="A195" s="35"/>
      <c r="B195" s="36"/>
      <c r="C195" s="37"/>
      <c r="D195" s="202" t="s">
        <v>148</v>
      </c>
      <c r="E195" s="37"/>
      <c r="F195" s="203" t="s">
        <v>214</v>
      </c>
      <c r="G195" s="37"/>
      <c r="H195" s="37"/>
      <c r="I195" s="204"/>
      <c r="J195" s="37"/>
      <c r="K195" s="37"/>
      <c r="L195" s="40"/>
      <c r="M195" s="205"/>
      <c r="N195" s="206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148</v>
      </c>
      <c r="AU195" s="18" t="s">
        <v>146</v>
      </c>
    </row>
    <row r="196" spans="1:65" s="13" customFormat="1" ht="11.25">
      <c r="B196" s="208"/>
      <c r="C196" s="209"/>
      <c r="D196" s="202" t="s">
        <v>152</v>
      </c>
      <c r="E196" s="210" t="s">
        <v>1</v>
      </c>
      <c r="F196" s="211" t="s">
        <v>199</v>
      </c>
      <c r="G196" s="209"/>
      <c r="H196" s="210" t="s">
        <v>1</v>
      </c>
      <c r="I196" s="212"/>
      <c r="J196" s="209"/>
      <c r="K196" s="209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152</v>
      </c>
      <c r="AU196" s="217" t="s">
        <v>146</v>
      </c>
      <c r="AV196" s="13" t="s">
        <v>81</v>
      </c>
      <c r="AW196" s="13" t="s">
        <v>30</v>
      </c>
      <c r="AX196" s="13" t="s">
        <v>73</v>
      </c>
      <c r="AY196" s="217" t="s">
        <v>137</v>
      </c>
    </row>
    <row r="197" spans="1:65" s="13" customFormat="1" ht="11.25">
      <c r="B197" s="208"/>
      <c r="C197" s="209"/>
      <c r="D197" s="202" t="s">
        <v>152</v>
      </c>
      <c r="E197" s="210" t="s">
        <v>1</v>
      </c>
      <c r="F197" s="211" t="s">
        <v>215</v>
      </c>
      <c r="G197" s="209"/>
      <c r="H197" s="210" t="s">
        <v>1</v>
      </c>
      <c r="I197" s="212"/>
      <c r="J197" s="209"/>
      <c r="K197" s="209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152</v>
      </c>
      <c r="AU197" s="217" t="s">
        <v>146</v>
      </c>
      <c r="AV197" s="13" t="s">
        <v>81</v>
      </c>
      <c r="AW197" s="13" t="s">
        <v>30</v>
      </c>
      <c r="AX197" s="13" t="s">
        <v>73</v>
      </c>
      <c r="AY197" s="217" t="s">
        <v>137</v>
      </c>
    </row>
    <row r="198" spans="1:65" s="14" customFormat="1" ht="11.25">
      <c r="B198" s="218"/>
      <c r="C198" s="219"/>
      <c r="D198" s="202" t="s">
        <v>152</v>
      </c>
      <c r="E198" s="220" t="s">
        <v>1</v>
      </c>
      <c r="F198" s="221" t="s">
        <v>216</v>
      </c>
      <c r="G198" s="219"/>
      <c r="H198" s="222">
        <v>15.6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152</v>
      </c>
      <c r="AU198" s="228" t="s">
        <v>146</v>
      </c>
      <c r="AV198" s="14" t="s">
        <v>83</v>
      </c>
      <c r="AW198" s="14" t="s">
        <v>30</v>
      </c>
      <c r="AX198" s="14" t="s">
        <v>73</v>
      </c>
      <c r="AY198" s="228" t="s">
        <v>137</v>
      </c>
    </row>
    <row r="199" spans="1:65" s="13" customFormat="1" ht="11.25">
      <c r="B199" s="208"/>
      <c r="C199" s="209"/>
      <c r="D199" s="202" t="s">
        <v>152</v>
      </c>
      <c r="E199" s="210" t="s">
        <v>1</v>
      </c>
      <c r="F199" s="211" t="s">
        <v>217</v>
      </c>
      <c r="G199" s="209"/>
      <c r="H199" s="210" t="s">
        <v>1</v>
      </c>
      <c r="I199" s="212"/>
      <c r="J199" s="209"/>
      <c r="K199" s="209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152</v>
      </c>
      <c r="AU199" s="217" t="s">
        <v>146</v>
      </c>
      <c r="AV199" s="13" t="s">
        <v>81</v>
      </c>
      <c r="AW199" s="13" t="s">
        <v>30</v>
      </c>
      <c r="AX199" s="13" t="s">
        <v>73</v>
      </c>
      <c r="AY199" s="217" t="s">
        <v>137</v>
      </c>
    </row>
    <row r="200" spans="1:65" s="14" customFormat="1" ht="11.25">
      <c r="B200" s="218"/>
      <c r="C200" s="219"/>
      <c r="D200" s="202" t="s">
        <v>152</v>
      </c>
      <c r="E200" s="220" t="s">
        <v>1</v>
      </c>
      <c r="F200" s="221" t="s">
        <v>218</v>
      </c>
      <c r="G200" s="219"/>
      <c r="H200" s="222">
        <v>2.4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152</v>
      </c>
      <c r="AU200" s="228" t="s">
        <v>146</v>
      </c>
      <c r="AV200" s="14" t="s">
        <v>83</v>
      </c>
      <c r="AW200" s="14" t="s">
        <v>30</v>
      </c>
      <c r="AX200" s="14" t="s">
        <v>73</v>
      </c>
      <c r="AY200" s="228" t="s">
        <v>137</v>
      </c>
    </row>
    <row r="201" spans="1:65" s="16" customFormat="1" ht="11.25">
      <c r="B201" s="240"/>
      <c r="C201" s="241"/>
      <c r="D201" s="202" t="s">
        <v>152</v>
      </c>
      <c r="E201" s="242" t="s">
        <v>1</v>
      </c>
      <c r="F201" s="243" t="s">
        <v>202</v>
      </c>
      <c r="G201" s="241"/>
      <c r="H201" s="244">
        <v>18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152</v>
      </c>
      <c r="AU201" s="250" t="s">
        <v>146</v>
      </c>
      <c r="AV201" s="16" t="s">
        <v>145</v>
      </c>
      <c r="AW201" s="16" t="s">
        <v>30</v>
      </c>
      <c r="AX201" s="16" t="s">
        <v>81</v>
      </c>
      <c r="AY201" s="250" t="s">
        <v>137</v>
      </c>
    </row>
    <row r="202" spans="1:65" s="12" customFormat="1" ht="20.85" customHeight="1">
      <c r="B202" s="172"/>
      <c r="C202" s="173"/>
      <c r="D202" s="174" t="s">
        <v>72</v>
      </c>
      <c r="E202" s="186" t="s">
        <v>219</v>
      </c>
      <c r="F202" s="186" t="s">
        <v>220</v>
      </c>
      <c r="G202" s="173"/>
      <c r="H202" s="173"/>
      <c r="I202" s="176"/>
      <c r="J202" s="187">
        <f>BK202</f>
        <v>0</v>
      </c>
      <c r="K202" s="173"/>
      <c r="L202" s="178"/>
      <c r="M202" s="179"/>
      <c r="N202" s="180"/>
      <c r="O202" s="180"/>
      <c r="P202" s="181">
        <f>SUM(P203:P217)</f>
        <v>0</v>
      </c>
      <c r="Q202" s="180"/>
      <c r="R202" s="181">
        <f>SUM(R203:R217)</f>
        <v>0</v>
      </c>
      <c r="S202" s="180"/>
      <c r="T202" s="182">
        <f>SUM(T203:T217)</f>
        <v>0</v>
      </c>
      <c r="AR202" s="183" t="s">
        <v>81</v>
      </c>
      <c r="AT202" s="184" t="s">
        <v>72</v>
      </c>
      <c r="AU202" s="184" t="s">
        <v>83</v>
      </c>
      <c r="AY202" s="183" t="s">
        <v>137</v>
      </c>
      <c r="BK202" s="185">
        <f>SUM(BK203:BK217)</f>
        <v>0</v>
      </c>
    </row>
    <row r="203" spans="1:65" s="2" customFormat="1" ht="24.2" customHeight="1">
      <c r="A203" s="35"/>
      <c r="B203" s="36"/>
      <c r="C203" s="188" t="s">
        <v>221</v>
      </c>
      <c r="D203" s="188" t="s">
        <v>141</v>
      </c>
      <c r="E203" s="189" t="s">
        <v>222</v>
      </c>
      <c r="F203" s="190" t="s">
        <v>223</v>
      </c>
      <c r="G203" s="191" t="s">
        <v>144</v>
      </c>
      <c r="H203" s="192">
        <v>27.75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38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145</v>
      </c>
      <c r="AT203" s="200" t="s">
        <v>141</v>
      </c>
      <c r="AU203" s="200" t="s">
        <v>146</v>
      </c>
      <c r="AY203" s="18" t="s">
        <v>137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81</v>
      </c>
      <c r="BK203" s="201">
        <f>ROUND(I203*H203,2)</f>
        <v>0</v>
      </c>
      <c r="BL203" s="18" t="s">
        <v>145</v>
      </c>
      <c r="BM203" s="200" t="s">
        <v>224</v>
      </c>
    </row>
    <row r="204" spans="1:65" s="2" customFormat="1" ht="19.5">
      <c r="A204" s="35"/>
      <c r="B204" s="36"/>
      <c r="C204" s="37"/>
      <c r="D204" s="202" t="s">
        <v>148</v>
      </c>
      <c r="E204" s="37"/>
      <c r="F204" s="203" t="s">
        <v>225</v>
      </c>
      <c r="G204" s="37"/>
      <c r="H204" s="37"/>
      <c r="I204" s="204"/>
      <c r="J204" s="37"/>
      <c r="K204" s="37"/>
      <c r="L204" s="40"/>
      <c r="M204" s="205"/>
      <c r="N204" s="206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148</v>
      </c>
      <c r="AU204" s="18" t="s">
        <v>146</v>
      </c>
    </row>
    <row r="205" spans="1:65" s="13" customFormat="1" ht="11.25">
      <c r="B205" s="208"/>
      <c r="C205" s="209"/>
      <c r="D205" s="202" t="s">
        <v>152</v>
      </c>
      <c r="E205" s="210" t="s">
        <v>1</v>
      </c>
      <c r="F205" s="211" t="s">
        <v>226</v>
      </c>
      <c r="G205" s="209"/>
      <c r="H205" s="210" t="s">
        <v>1</v>
      </c>
      <c r="I205" s="212"/>
      <c r="J205" s="209"/>
      <c r="K205" s="209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152</v>
      </c>
      <c r="AU205" s="217" t="s">
        <v>146</v>
      </c>
      <c r="AV205" s="13" t="s">
        <v>81</v>
      </c>
      <c r="AW205" s="13" t="s">
        <v>30</v>
      </c>
      <c r="AX205" s="13" t="s">
        <v>73</v>
      </c>
      <c r="AY205" s="217" t="s">
        <v>137</v>
      </c>
    </row>
    <row r="206" spans="1:65" s="14" customFormat="1" ht="11.25">
      <c r="B206" s="218"/>
      <c r="C206" s="219"/>
      <c r="D206" s="202" t="s">
        <v>152</v>
      </c>
      <c r="E206" s="220" t="s">
        <v>1</v>
      </c>
      <c r="F206" s="221" t="s">
        <v>227</v>
      </c>
      <c r="G206" s="219"/>
      <c r="H206" s="222">
        <v>5.2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152</v>
      </c>
      <c r="AU206" s="228" t="s">
        <v>146</v>
      </c>
      <c r="AV206" s="14" t="s">
        <v>83</v>
      </c>
      <c r="AW206" s="14" t="s">
        <v>30</v>
      </c>
      <c r="AX206" s="14" t="s">
        <v>73</v>
      </c>
      <c r="AY206" s="228" t="s">
        <v>137</v>
      </c>
    </row>
    <row r="207" spans="1:65" s="14" customFormat="1" ht="11.25">
      <c r="B207" s="218"/>
      <c r="C207" s="219"/>
      <c r="D207" s="202" t="s">
        <v>152</v>
      </c>
      <c r="E207" s="220" t="s">
        <v>1</v>
      </c>
      <c r="F207" s="221" t="s">
        <v>228</v>
      </c>
      <c r="G207" s="219"/>
      <c r="H207" s="222">
        <v>1.5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152</v>
      </c>
      <c r="AU207" s="228" t="s">
        <v>146</v>
      </c>
      <c r="AV207" s="14" t="s">
        <v>83</v>
      </c>
      <c r="AW207" s="14" t="s">
        <v>30</v>
      </c>
      <c r="AX207" s="14" t="s">
        <v>73</v>
      </c>
      <c r="AY207" s="228" t="s">
        <v>137</v>
      </c>
    </row>
    <row r="208" spans="1:65" s="14" customFormat="1" ht="11.25">
      <c r="B208" s="218"/>
      <c r="C208" s="219"/>
      <c r="D208" s="202" t="s">
        <v>152</v>
      </c>
      <c r="E208" s="220" t="s">
        <v>1</v>
      </c>
      <c r="F208" s="221" t="s">
        <v>228</v>
      </c>
      <c r="G208" s="219"/>
      <c r="H208" s="222">
        <v>1.5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152</v>
      </c>
      <c r="AU208" s="228" t="s">
        <v>146</v>
      </c>
      <c r="AV208" s="14" t="s">
        <v>83</v>
      </c>
      <c r="AW208" s="14" t="s">
        <v>30</v>
      </c>
      <c r="AX208" s="14" t="s">
        <v>73</v>
      </c>
      <c r="AY208" s="228" t="s">
        <v>137</v>
      </c>
    </row>
    <row r="209" spans="1:65" s="14" customFormat="1" ht="11.25">
      <c r="B209" s="218"/>
      <c r="C209" s="219"/>
      <c r="D209" s="202" t="s">
        <v>152</v>
      </c>
      <c r="E209" s="220" t="s">
        <v>1</v>
      </c>
      <c r="F209" s="221" t="s">
        <v>228</v>
      </c>
      <c r="G209" s="219"/>
      <c r="H209" s="222">
        <v>1.5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152</v>
      </c>
      <c r="AU209" s="228" t="s">
        <v>146</v>
      </c>
      <c r="AV209" s="14" t="s">
        <v>83</v>
      </c>
      <c r="AW209" s="14" t="s">
        <v>30</v>
      </c>
      <c r="AX209" s="14" t="s">
        <v>73</v>
      </c>
      <c r="AY209" s="228" t="s">
        <v>137</v>
      </c>
    </row>
    <row r="210" spans="1:65" s="14" customFormat="1" ht="11.25">
      <c r="B210" s="218"/>
      <c r="C210" s="219"/>
      <c r="D210" s="202" t="s">
        <v>152</v>
      </c>
      <c r="E210" s="220" t="s">
        <v>1</v>
      </c>
      <c r="F210" s="221" t="s">
        <v>228</v>
      </c>
      <c r="G210" s="219"/>
      <c r="H210" s="222">
        <v>1.5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152</v>
      </c>
      <c r="AU210" s="228" t="s">
        <v>146</v>
      </c>
      <c r="AV210" s="14" t="s">
        <v>83</v>
      </c>
      <c r="AW210" s="14" t="s">
        <v>30</v>
      </c>
      <c r="AX210" s="14" t="s">
        <v>73</v>
      </c>
      <c r="AY210" s="228" t="s">
        <v>137</v>
      </c>
    </row>
    <row r="211" spans="1:65" s="14" customFormat="1" ht="11.25">
      <c r="B211" s="218"/>
      <c r="C211" s="219"/>
      <c r="D211" s="202" t="s">
        <v>152</v>
      </c>
      <c r="E211" s="220" t="s">
        <v>1</v>
      </c>
      <c r="F211" s="221" t="s">
        <v>229</v>
      </c>
      <c r="G211" s="219"/>
      <c r="H211" s="222">
        <v>2.6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152</v>
      </c>
      <c r="AU211" s="228" t="s">
        <v>146</v>
      </c>
      <c r="AV211" s="14" t="s">
        <v>83</v>
      </c>
      <c r="AW211" s="14" t="s">
        <v>30</v>
      </c>
      <c r="AX211" s="14" t="s">
        <v>73</v>
      </c>
      <c r="AY211" s="228" t="s">
        <v>137</v>
      </c>
    </row>
    <row r="212" spans="1:65" s="14" customFormat="1" ht="11.25">
      <c r="B212" s="218"/>
      <c r="C212" s="219"/>
      <c r="D212" s="202" t="s">
        <v>152</v>
      </c>
      <c r="E212" s="220" t="s">
        <v>1</v>
      </c>
      <c r="F212" s="221" t="s">
        <v>230</v>
      </c>
      <c r="G212" s="219"/>
      <c r="H212" s="222">
        <v>1.1000000000000001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152</v>
      </c>
      <c r="AU212" s="228" t="s">
        <v>146</v>
      </c>
      <c r="AV212" s="14" t="s">
        <v>83</v>
      </c>
      <c r="AW212" s="14" t="s">
        <v>30</v>
      </c>
      <c r="AX212" s="14" t="s">
        <v>73</v>
      </c>
      <c r="AY212" s="228" t="s">
        <v>137</v>
      </c>
    </row>
    <row r="213" spans="1:65" s="14" customFormat="1" ht="11.25">
      <c r="B213" s="218"/>
      <c r="C213" s="219"/>
      <c r="D213" s="202" t="s">
        <v>152</v>
      </c>
      <c r="E213" s="220" t="s">
        <v>1</v>
      </c>
      <c r="F213" s="221" t="s">
        <v>231</v>
      </c>
      <c r="G213" s="219"/>
      <c r="H213" s="222">
        <v>2.2999999999999998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152</v>
      </c>
      <c r="AU213" s="228" t="s">
        <v>146</v>
      </c>
      <c r="AV213" s="14" t="s">
        <v>83</v>
      </c>
      <c r="AW213" s="14" t="s">
        <v>30</v>
      </c>
      <c r="AX213" s="14" t="s">
        <v>73</v>
      </c>
      <c r="AY213" s="228" t="s">
        <v>137</v>
      </c>
    </row>
    <row r="214" spans="1:65" s="14" customFormat="1" ht="11.25">
      <c r="B214" s="218"/>
      <c r="C214" s="219"/>
      <c r="D214" s="202" t="s">
        <v>152</v>
      </c>
      <c r="E214" s="220" t="s">
        <v>1</v>
      </c>
      <c r="F214" s="221" t="s">
        <v>232</v>
      </c>
      <c r="G214" s="219"/>
      <c r="H214" s="222">
        <v>1.3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152</v>
      </c>
      <c r="AU214" s="228" t="s">
        <v>146</v>
      </c>
      <c r="AV214" s="14" t="s">
        <v>83</v>
      </c>
      <c r="AW214" s="14" t="s">
        <v>30</v>
      </c>
      <c r="AX214" s="14" t="s">
        <v>73</v>
      </c>
      <c r="AY214" s="228" t="s">
        <v>137</v>
      </c>
    </row>
    <row r="215" spans="1:65" s="16" customFormat="1" ht="11.25">
      <c r="B215" s="240"/>
      <c r="C215" s="241"/>
      <c r="D215" s="202" t="s">
        <v>152</v>
      </c>
      <c r="E215" s="242" t="s">
        <v>1</v>
      </c>
      <c r="F215" s="243" t="s">
        <v>202</v>
      </c>
      <c r="G215" s="241"/>
      <c r="H215" s="244">
        <v>18.5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152</v>
      </c>
      <c r="AU215" s="250" t="s">
        <v>146</v>
      </c>
      <c r="AV215" s="16" t="s">
        <v>145</v>
      </c>
      <c r="AW215" s="16" t="s">
        <v>30</v>
      </c>
      <c r="AX215" s="16" t="s">
        <v>73</v>
      </c>
      <c r="AY215" s="250" t="s">
        <v>137</v>
      </c>
    </row>
    <row r="216" spans="1:65" s="14" customFormat="1" ht="11.25">
      <c r="B216" s="218"/>
      <c r="C216" s="219"/>
      <c r="D216" s="202" t="s">
        <v>152</v>
      </c>
      <c r="E216" s="220" t="s">
        <v>1</v>
      </c>
      <c r="F216" s="221" t="s">
        <v>233</v>
      </c>
      <c r="G216" s="219"/>
      <c r="H216" s="222">
        <v>27.75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152</v>
      </c>
      <c r="AU216" s="228" t="s">
        <v>146</v>
      </c>
      <c r="AV216" s="14" t="s">
        <v>83</v>
      </c>
      <c r="AW216" s="14" t="s">
        <v>30</v>
      </c>
      <c r="AX216" s="14" t="s">
        <v>73</v>
      </c>
      <c r="AY216" s="228" t="s">
        <v>137</v>
      </c>
    </row>
    <row r="217" spans="1:65" s="16" customFormat="1" ht="11.25">
      <c r="B217" s="240"/>
      <c r="C217" s="241"/>
      <c r="D217" s="202" t="s">
        <v>152</v>
      </c>
      <c r="E217" s="242" t="s">
        <v>1</v>
      </c>
      <c r="F217" s="243" t="s">
        <v>202</v>
      </c>
      <c r="G217" s="241"/>
      <c r="H217" s="244">
        <v>27.75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152</v>
      </c>
      <c r="AU217" s="250" t="s">
        <v>146</v>
      </c>
      <c r="AV217" s="16" t="s">
        <v>145</v>
      </c>
      <c r="AW217" s="16" t="s">
        <v>30</v>
      </c>
      <c r="AX217" s="16" t="s">
        <v>81</v>
      </c>
      <c r="AY217" s="250" t="s">
        <v>137</v>
      </c>
    </row>
    <row r="218" spans="1:65" s="12" customFormat="1" ht="20.85" customHeight="1">
      <c r="B218" s="172"/>
      <c r="C218" s="173"/>
      <c r="D218" s="174" t="s">
        <v>72</v>
      </c>
      <c r="E218" s="186" t="s">
        <v>234</v>
      </c>
      <c r="F218" s="186" t="s">
        <v>235</v>
      </c>
      <c r="G218" s="173"/>
      <c r="H218" s="173"/>
      <c r="I218" s="176"/>
      <c r="J218" s="187">
        <f>BK218</f>
        <v>0</v>
      </c>
      <c r="K218" s="173"/>
      <c r="L218" s="178"/>
      <c r="M218" s="179"/>
      <c r="N218" s="180"/>
      <c r="O218" s="180"/>
      <c r="P218" s="181">
        <f>SUM(P219:P328)</f>
        <v>0</v>
      </c>
      <c r="Q218" s="180"/>
      <c r="R218" s="181">
        <f>SUM(R219:R328)</f>
        <v>0</v>
      </c>
      <c r="S218" s="180"/>
      <c r="T218" s="182">
        <f>SUM(T219:T328)</f>
        <v>0</v>
      </c>
      <c r="AR218" s="183" t="s">
        <v>81</v>
      </c>
      <c r="AT218" s="184" t="s">
        <v>72</v>
      </c>
      <c r="AU218" s="184" t="s">
        <v>83</v>
      </c>
      <c r="AY218" s="183" t="s">
        <v>137</v>
      </c>
      <c r="BK218" s="185">
        <f>SUM(BK219:BK328)</f>
        <v>0</v>
      </c>
    </row>
    <row r="219" spans="1:65" s="2" customFormat="1" ht="24.2" customHeight="1">
      <c r="A219" s="35"/>
      <c r="B219" s="36"/>
      <c r="C219" s="188" t="s">
        <v>139</v>
      </c>
      <c r="D219" s="188" t="s">
        <v>141</v>
      </c>
      <c r="E219" s="189" t="s">
        <v>236</v>
      </c>
      <c r="F219" s="190" t="s">
        <v>237</v>
      </c>
      <c r="G219" s="191" t="s">
        <v>238</v>
      </c>
      <c r="H219" s="192">
        <v>44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38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145</v>
      </c>
      <c r="AT219" s="200" t="s">
        <v>141</v>
      </c>
      <c r="AU219" s="200" t="s">
        <v>146</v>
      </c>
      <c r="AY219" s="18" t="s">
        <v>137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81</v>
      </c>
      <c r="BK219" s="201">
        <f>ROUND(I219*H219,2)</f>
        <v>0</v>
      </c>
      <c r="BL219" s="18" t="s">
        <v>145</v>
      </c>
      <c r="BM219" s="200" t="s">
        <v>239</v>
      </c>
    </row>
    <row r="220" spans="1:65" s="2" customFormat="1" ht="29.25">
      <c r="A220" s="35"/>
      <c r="B220" s="36"/>
      <c r="C220" s="37"/>
      <c r="D220" s="202" t="s">
        <v>148</v>
      </c>
      <c r="E220" s="37"/>
      <c r="F220" s="203" t="s">
        <v>240</v>
      </c>
      <c r="G220" s="37"/>
      <c r="H220" s="37"/>
      <c r="I220" s="204"/>
      <c r="J220" s="37"/>
      <c r="K220" s="37"/>
      <c r="L220" s="40"/>
      <c r="M220" s="205"/>
      <c r="N220" s="206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148</v>
      </c>
      <c r="AU220" s="18" t="s">
        <v>146</v>
      </c>
    </row>
    <row r="221" spans="1:65" s="13" customFormat="1" ht="11.25">
      <c r="B221" s="208"/>
      <c r="C221" s="209"/>
      <c r="D221" s="202" t="s">
        <v>152</v>
      </c>
      <c r="E221" s="210" t="s">
        <v>1</v>
      </c>
      <c r="F221" s="211" t="s">
        <v>199</v>
      </c>
      <c r="G221" s="209"/>
      <c r="H221" s="210" t="s">
        <v>1</v>
      </c>
      <c r="I221" s="212"/>
      <c r="J221" s="209"/>
      <c r="K221" s="209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152</v>
      </c>
      <c r="AU221" s="217" t="s">
        <v>146</v>
      </c>
      <c r="AV221" s="13" t="s">
        <v>81</v>
      </c>
      <c r="AW221" s="13" t="s">
        <v>30</v>
      </c>
      <c r="AX221" s="13" t="s">
        <v>73</v>
      </c>
      <c r="AY221" s="217" t="s">
        <v>137</v>
      </c>
    </row>
    <row r="222" spans="1:65" s="13" customFormat="1" ht="11.25">
      <c r="B222" s="208"/>
      <c r="C222" s="209"/>
      <c r="D222" s="202" t="s">
        <v>152</v>
      </c>
      <c r="E222" s="210" t="s">
        <v>1</v>
      </c>
      <c r="F222" s="211" t="s">
        <v>200</v>
      </c>
      <c r="G222" s="209"/>
      <c r="H222" s="210" t="s">
        <v>1</v>
      </c>
      <c r="I222" s="212"/>
      <c r="J222" s="209"/>
      <c r="K222" s="209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152</v>
      </c>
      <c r="AU222" s="217" t="s">
        <v>146</v>
      </c>
      <c r="AV222" s="13" t="s">
        <v>81</v>
      </c>
      <c r="AW222" s="13" t="s">
        <v>30</v>
      </c>
      <c r="AX222" s="13" t="s">
        <v>73</v>
      </c>
      <c r="AY222" s="217" t="s">
        <v>137</v>
      </c>
    </row>
    <row r="223" spans="1:65" s="14" customFormat="1" ht="11.25">
      <c r="B223" s="218"/>
      <c r="C223" s="219"/>
      <c r="D223" s="202" t="s">
        <v>152</v>
      </c>
      <c r="E223" s="220" t="s">
        <v>1</v>
      </c>
      <c r="F223" s="221" t="s">
        <v>241</v>
      </c>
      <c r="G223" s="219"/>
      <c r="H223" s="222">
        <v>14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152</v>
      </c>
      <c r="AU223" s="228" t="s">
        <v>146</v>
      </c>
      <c r="AV223" s="14" t="s">
        <v>83</v>
      </c>
      <c r="AW223" s="14" t="s">
        <v>30</v>
      </c>
      <c r="AX223" s="14" t="s">
        <v>73</v>
      </c>
      <c r="AY223" s="228" t="s">
        <v>137</v>
      </c>
    </row>
    <row r="224" spans="1:65" s="13" customFormat="1" ht="11.25">
      <c r="B224" s="208"/>
      <c r="C224" s="209"/>
      <c r="D224" s="202" t="s">
        <v>152</v>
      </c>
      <c r="E224" s="210" t="s">
        <v>1</v>
      </c>
      <c r="F224" s="211" t="s">
        <v>215</v>
      </c>
      <c r="G224" s="209"/>
      <c r="H224" s="210" t="s">
        <v>1</v>
      </c>
      <c r="I224" s="212"/>
      <c r="J224" s="209"/>
      <c r="K224" s="209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152</v>
      </c>
      <c r="AU224" s="217" t="s">
        <v>146</v>
      </c>
      <c r="AV224" s="13" t="s">
        <v>81</v>
      </c>
      <c r="AW224" s="13" t="s">
        <v>30</v>
      </c>
      <c r="AX224" s="13" t="s">
        <v>73</v>
      </c>
      <c r="AY224" s="217" t="s">
        <v>137</v>
      </c>
    </row>
    <row r="225" spans="1:65" s="14" customFormat="1" ht="11.25">
      <c r="B225" s="218"/>
      <c r="C225" s="219"/>
      <c r="D225" s="202" t="s">
        <v>152</v>
      </c>
      <c r="E225" s="220" t="s">
        <v>1</v>
      </c>
      <c r="F225" s="221" t="s">
        <v>210</v>
      </c>
      <c r="G225" s="219"/>
      <c r="H225" s="222">
        <v>9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152</v>
      </c>
      <c r="AU225" s="228" t="s">
        <v>146</v>
      </c>
      <c r="AV225" s="14" t="s">
        <v>83</v>
      </c>
      <c r="AW225" s="14" t="s">
        <v>30</v>
      </c>
      <c r="AX225" s="14" t="s">
        <v>73</v>
      </c>
      <c r="AY225" s="228" t="s">
        <v>137</v>
      </c>
    </row>
    <row r="226" spans="1:65" s="13" customFormat="1" ht="11.25">
      <c r="B226" s="208"/>
      <c r="C226" s="209"/>
      <c r="D226" s="202" t="s">
        <v>152</v>
      </c>
      <c r="E226" s="210" t="s">
        <v>1</v>
      </c>
      <c r="F226" s="211" t="s">
        <v>217</v>
      </c>
      <c r="G226" s="209"/>
      <c r="H226" s="210" t="s">
        <v>1</v>
      </c>
      <c r="I226" s="212"/>
      <c r="J226" s="209"/>
      <c r="K226" s="209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152</v>
      </c>
      <c r="AU226" s="217" t="s">
        <v>146</v>
      </c>
      <c r="AV226" s="13" t="s">
        <v>81</v>
      </c>
      <c r="AW226" s="13" t="s">
        <v>30</v>
      </c>
      <c r="AX226" s="13" t="s">
        <v>73</v>
      </c>
      <c r="AY226" s="217" t="s">
        <v>137</v>
      </c>
    </row>
    <row r="227" spans="1:65" s="14" customFormat="1" ht="11.25">
      <c r="B227" s="218"/>
      <c r="C227" s="219"/>
      <c r="D227" s="202" t="s">
        <v>152</v>
      </c>
      <c r="E227" s="220" t="s">
        <v>1</v>
      </c>
      <c r="F227" s="221" t="s">
        <v>83</v>
      </c>
      <c r="G227" s="219"/>
      <c r="H227" s="222">
        <v>2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152</v>
      </c>
      <c r="AU227" s="228" t="s">
        <v>146</v>
      </c>
      <c r="AV227" s="14" t="s">
        <v>83</v>
      </c>
      <c r="AW227" s="14" t="s">
        <v>30</v>
      </c>
      <c r="AX227" s="14" t="s">
        <v>73</v>
      </c>
      <c r="AY227" s="228" t="s">
        <v>137</v>
      </c>
    </row>
    <row r="228" spans="1:65" s="13" customFormat="1" ht="11.25">
      <c r="B228" s="208"/>
      <c r="C228" s="209"/>
      <c r="D228" s="202" t="s">
        <v>152</v>
      </c>
      <c r="E228" s="210" t="s">
        <v>1</v>
      </c>
      <c r="F228" s="211" t="s">
        <v>208</v>
      </c>
      <c r="G228" s="209"/>
      <c r="H228" s="210" t="s">
        <v>1</v>
      </c>
      <c r="I228" s="212"/>
      <c r="J228" s="209"/>
      <c r="K228" s="209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152</v>
      </c>
      <c r="AU228" s="217" t="s">
        <v>146</v>
      </c>
      <c r="AV228" s="13" t="s">
        <v>81</v>
      </c>
      <c r="AW228" s="13" t="s">
        <v>30</v>
      </c>
      <c r="AX228" s="13" t="s">
        <v>73</v>
      </c>
      <c r="AY228" s="217" t="s">
        <v>137</v>
      </c>
    </row>
    <row r="229" spans="1:65" s="14" customFormat="1" ht="11.25">
      <c r="B229" s="218"/>
      <c r="C229" s="219"/>
      <c r="D229" s="202" t="s">
        <v>152</v>
      </c>
      <c r="E229" s="220" t="s">
        <v>1</v>
      </c>
      <c r="F229" s="221" t="s">
        <v>242</v>
      </c>
      <c r="G229" s="219"/>
      <c r="H229" s="222">
        <v>19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152</v>
      </c>
      <c r="AU229" s="228" t="s">
        <v>146</v>
      </c>
      <c r="AV229" s="14" t="s">
        <v>83</v>
      </c>
      <c r="AW229" s="14" t="s">
        <v>30</v>
      </c>
      <c r="AX229" s="14" t="s">
        <v>73</v>
      </c>
      <c r="AY229" s="228" t="s">
        <v>137</v>
      </c>
    </row>
    <row r="230" spans="1:65" s="16" customFormat="1" ht="11.25">
      <c r="B230" s="240"/>
      <c r="C230" s="241"/>
      <c r="D230" s="202" t="s">
        <v>152</v>
      </c>
      <c r="E230" s="242" t="s">
        <v>1</v>
      </c>
      <c r="F230" s="243" t="s">
        <v>202</v>
      </c>
      <c r="G230" s="241"/>
      <c r="H230" s="244">
        <v>44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152</v>
      </c>
      <c r="AU230" s="250" t="s">
        <v>146</v>
      </c>
      <c r="AV230" s="16" t="s">
        <v>145</v>
      </c>
      <c r="AW230" s="16" t="s">
        <v>30</v>
      </c>
      <c r="AX230" s="16" t="s">
        <v>81</v>
      </c>
      <c r="AY230" s="250" t="s">
        <v>137</v>
      </c>
    </row>
    <row r="231" spans="1:65" s="2" customFormat="1" ht="24.2" customHeight="1">
      <c r="A231" s="35"/>
      <c r="B231" s="36"/>
      <c r="C231" s="188" t="s">
        <v>219</v>
      </c>
      <c r="D231" s="188" t="s">
        <v>141</v>
      </c>
      <c r="E231" s="189" t="s">
        <v>243</v>
      </c>
      <c r="F231" s="190" t="s">
        <v>244</v>
      </c>
      <c r="G231" s="191" t="s">
        <v>238</v>
      </c>
      <c r="H231" s="192">
        <v>6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38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145</v>
      </c>
      <c r="AT231" s="200" t="s">
        <v>141</v>
      </c>
      <c r="AU231" s="200" t="s">
        <v>146</v>
      </c>
      <c r="AY231" s="18" t="s">
        <v>137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81</v>
      </c>
      <c r="BK231" s="201">
        <f>ROUND(I231*H231,2)</f>
        <v>0</v>
      </c>
      <c r="BL231" s="18" t="s">
        <v>145</v>
      </c>
      <c r="BM231" s="200" t="s">
        <v>245</v>
      </c>
    </row>
    <row r="232" spans="1:65" s="2" customFormat="1" ht="29.25">
      <c r="A232" s="35"/>
      <c r="B232" s="36"/>
      <c r="C232" s="37"/>
      <c r="D232" s="202" t="s">
        <v>148</v>
      </c>
      <c r="E232" s="37"/>
      <c r="F232" s="203" t="s">
        <v>246</v>
      </c>
      <c r="G232" s="37"/>
      <c r="H232" s="37"/>
      <c r="I232" s="204"/>
      <c r="J232" s="37"/>
      <c r="K232" s="37"/>
      <c r="L232" s="40"/>
      <c r="M232" s="205"/>
      <c r="N232" s="206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148</v>
      </c>
      <c r="AU232" s="18" t="s">
        <v>146</v>
      </c>
    </row>
    <row r="233" spans="1:65" s="2" customFormat="1" ht="19.5">
      <c r="A233" s="35"/>
      <c r="B233" s="36"/>
      <c r="C233" s="37"/>
      <c r="D233" s="202" t="s">
        <v>150</v>
      </c>
      <c r="E233" s="37"/>
      <c r="F233" s="207" t="s">
        <v>247</v>
      </c>
      <c r="G233" s="37"/>
      <c r="H233" s="37"/>
      <c r="I233" s="204"/>
      <c r="J233" s="37"/>
      <c r="K233" s="37"/>
      <c r="L233" s="40"/>
      <c r="M233" s="205"/>
      <c r="N233" s="206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150</v>
      </c>
      <c r="AU233" s="18" t="s">
        <v>146</v>
      </c>
    </row>
    <row r="234" spans="1:65" s="13" customFormat="1" ht="11.25">
      <c r="B234" s="208"/>
      <c r="C234" s="209"/>
      <c r="D234" s="202" t="s">
        <v>152</v>
      </c>
      <c r="E234" s="210" t="s">
        <v>1</v>
      </c>
      <c r="F234" s="211" t="s">
        <v>248</v>
      </c>
      <c r="G234" s="209"/>
      <c r="H234" s="210" t="s">
        <v>1</v>
      </c>
      <c r="I234" s="212"/>
      <c r="J234" s="209"/>
      <c r="K234" s="209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152</v>
      </c>
      <c r="AU234" s="217" t="s">
        <v>146</v>
      </c>
      <c r="AV234" s="13" t="s">
        <v>81</v>
      </c>
      <c r="AW234" s="13" t="s">
        <v>30</v>
      </c>
      <c r="AX234" s="13" t="s">
        <v>73</v>
      </c>
      <c r="AY234" s="217" t="s">
        <v>137</v>
      </c>
    </row>
    <row r="235" spans="1:65" s="14" customFormat="1" ht="11.25">
      <c r="B235" s="218"/>
      <c r="C235" s="219"/>
      <c r="D235" s="202" t="s">
        <v>152</v>
      </c>
      <c r="E235" s="220" t="s">
        <v>1</v>
      </c>
      <c r="F235" s="221" t="s">
        <v>249</v>
      </c>
      <c r="G235" s="219"/>
      <c r="H235" s="222">
        <v>6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152</v>
      </c>
      <c r="AU235" s="228" t="s">
        <v>146</v>
      </c>
      <c r="AV235" s="14" t="s">
        <v>83</v>
      </c>
      <c r="AW235" s="14" t="s">
        <v>30</v>
      </c>
      <c r="AX235" s="14" t="s">
        <v>73</v>
      </c>
      <c r="AY235" s="228" t="s">
        <v>137</v>
      </c>
    </row>
    <row r="236" spans="1:65" s="15" customFormat="1" ht="11.25">
      <c r="B236" s="229"/>
      <c r="C236" s="230"/>
      <c r="D236" s="202" t="s">
        <v>152</v>
      </c>
      <c r="E236" s="231" t="s">
        <v>1</v>
      </c>
      <c r="F236" s="232" t="s">
        <v>155</v>
      </c>
      <c r="G236" s="230"/>
      <c r="H236" s="233">
        <v>6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152</v>
      </c>
      <c r="AU236" s="239" t="s">
        <v>146</v>
      </c>
      <c r="AV236" s="15" t="s">
        <v>146</v>
      </c>
      <c r="AW236" s="15" t="s">
        <v>30</v>
      </c>
      <c r="AX236" s="15" t="s">
        <v>81</v>
      </c>
      <c r="AY236" s="239" t="s">
        <v>137</v>
      </c>
    </row>
    <row r="237" spans="1:65" s="2" customFormat="1" ht="24.2" customHeight="1">
      <c r="A237" s="35"/>
      <c r="B237" s="36"/>
      <c r="C237" s="188" t="s">
        <v>234</v>
      </c>
      <c r="D237" s="188" t="s">
        <v>141</v>
      </c>
      <c r="E237" s="189" t="s">
        <v>250</v>
      </c>
      <c r="F237" s="190" t="s">
        <v>251</v>
      </c>
      <c r="G237" s="191" t="s">
        <v>238</v>
      </c>
      <c r="H237" s="192">
        <v>16.5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38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145</v>
      </c>
      <c r="AT237" s="200" t="s">
        <v>141</v>
      </c>
      <c r="AU237" s="200" t="s">
        <v>146</v>
      </c>
      <c r="AY237" s="18" t="s">
        <v>137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81</v>
      </c>
      <c r="BK237" s="201">
        <f>ROUND(I237*H237,2)</f>
        <v>0</v>
      </c>
      <c r="BL237" s="18" t="s">
        <v>145</v>
      </c>
      <c r="BM237" s="200" t="s">
        <v>252</v>
      </c>
    </row>
    <row r="238" spans="1:65" s="2" customFormat="1" ht="29.25">
      <c r="A238" s="35"/>
      <c r="B238" s="36"/>
      <c r="C238" s="37"/>
      <c r="D238" s="202" t="s">
        <v>148</v>
      </c>
      <c r="E238" s="37"/>
      <c r="F238" s="203" t="s">
        <v>253</v>
      </c>
      <c r="G238" s="37"/>
      <c r="H238" s="37"/>
      <c r="I238" s="204"/>
      <c r="J238" s="37"/>
      <c r="K238" s="37"/>
      <c r="L238" s="40"/>
      <c r="M238" s="205"/>
      <c r="N238" s="206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148</v>
      </c>
      <c r="AU238" s="18" t="s">
        <v>146</v>
      </c>
    </row>
    <row r="239" spans="1:65" s="2" customFormat="1" ht="19.5">
      <c r="A239" s="35"/>
      <c r="B239" s="36"/>
      <c r="C239" s="37"/>
      <c r="D239" s="202" t="s">
        <v>150</v>
      </c>
      <c r="E239" s="37"/>
      <c r="F239" s="207" t="s">
        <v>247</v>
      </c>
      <c r="G239" s="37"/>
      <c r="H239" s="37"/>
      <c r="I239" s="204"/>
      <c r="J239" s="37"/>
      <c r="K239" s="37"/>
      <c r="L239" s="40"/>
      <c r="M239" s="205"/>
      <c r="N239" s="206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150</v>
      </c>
      <c r="AU239" s="18" t="s">
        <v>146</v>
      </c>
    </row>
    <row r="240" spans="1:65" s="13" customFormat="1" ht="11.25">
      <c r="B240" s="208"/>
      <c r="C240" s="209"/>
      <c r="D240" s="202" t="s">
        <v>152</v>
      </c>
      <c r="E240" s="210" t="s">
        <v>1</v>
      </c>
      <c r="F240" s="211" t="s">
        <v>248</v>
      </c>
      <c r="G240" s="209"/>
      <c r="H240" s="210" t="s">
        <v>1</v>
      </c>
      <c r="I240" s="212"/>
      <c r="J240" s="209"/>
      <c r="K240" s="209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152</v>
      </c>
      <c r="AU240" s="217" t="s">
        <v>146</v>
      </c>
      <c r="AV240" s="13" t="s">
        <v>81</v>
      </c>
      <c r="AW240" s="13" t="s">
        <v>30</v>
      </c>
      <c r="AX240" s="13" t="s">
        <v>73</v>
      </c>
      <c r="AY240" s="217" t="s">
        <v>137</v>
      </c>
    </row>
    <row r="241" spans="1:65" s="14" customFormat="1" ht="11.25">
      <c r="B241" s="218"/>
      <c r="C241" s="219"/>
      <c r="D241" s="202" t="s">
        <v>152</v>
      </c>
      <c r="E241" s="220" t="s">
        <v>1</v>
      </c>
      <c r="F241" s="221" t="s">
        <v>254</v>
      </c>
      <c r="G241" s="219"/>
      <c r="H241" s="222">
        <v>16.5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152</v>
      </c>
      <c r="AU241" s="228" t="s">
        <v>146</v>
      </c>
      <c r="AV241" s="14" t="s">
        <v>83</v>
      </c>
      <c r="AW241" s="14" t="s">
        <v>30</v>
      </c>
      <c r="AX241" s="14" t="s">
        <v>73</v>
      </c>
      <c r="AY241" s="228" t="s">
        <v>137</v>
      </c>
    </row>
    <row r="242" spans="1:65" s="15" customFormat="1" ht="11.25">
      <c r="B242" s="229"/>
      <c r="C242" s="230"/>
      <c r="D242" s="202" t="s">
        <v>152</v>
      </c>
      <c r="E242" s="231" t="s">
        <v>1</v>
      </c>
      <c r="F242" s="232" t="s">
        <v>155</v>
      </c>
      <c r="G242" s="230"/>
      <c r="H242" s="233">
        <v>16.5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152</v>
      </c>
      <c r="AU242" s="239" t="s">
        <v>146</v>
      </c>
      <c r="AV242" s="15" t="s">
        <v>146</v>
      </c>
      <c r="AW242" s="15" t="s">
        <v>30</v>
      </c>
      <c r="AX242" s="15" t="s">
        <v>81</v>
      </c>
      <c r="AY242" s="239" t="s">
        <v>137</v>
      </c>
    </row>
    <row r="243" spans="1:65" s="2" customFormat="1" ht="24.2" customHeight="1">
      <c r="A243" s="35"/>
      <c r="B243" s="36"/>
      <c r="C243" s="188" t="s">
        <v>241</v>
      </c>
      <c r="D243" s="188" t="s">
        <v>141</v>
      </c>
      <c r="E243" s="189" t="s">
        <v>255</v>
      </c>
      <c r="F243" s="190" t="s">
        <v>256</v>
      </c>
      <c r="G243" s="191" t="s">
        <v>238</v>
      </c>
      <c r="H243" s="192">
        <v>4.5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38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145</v>
      </c>
      <c r="AT243" s="200" t="s">
        <v>141</v>
      </c>
      <c r="AU243" s="200" t="s">
        <v>146</v>
      </c>
      <c r="AY243" s="18" t="s">
        <v>137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81</v>
      </c>
      <c r="BK243" s="201">
        <f>ROUND(I243*H243,2)</f>
        <v>0</v>
      </c>
      <c r="BL243" s="18" t="s">
        <v>145</v>
      </c>
      <c r="BM243" s="200" t="s">
        <v>257</v>
      </c>
    </row>
    <row r="244" spans="1:65" s="2" customFormat="1" ht="29.25">
      <c r="A244" s="35"/>
      <c r="B244" s="36"/>
      <c r="C244" s="37"/>
      <c r="D244" s="202" t="s">
        <v>148</v>
      </c>
      <c r="E244" s="37"/>
      <c r="F244" s="203" t="s">
        <v>258</v>
      </c>
      <c r="G244" s="37"/>
      <c r="H244" s="37"/>
      <c r="I244" s="204"/>
      <c r="J244" s="37"/>
      <c r="K244" s="37"/>
      <c r="L244" s="40"/>
      <c r="M244" s="205"/>
      <c r="N244" s="206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148</v>
      </c>
      <c r="AU244" s="18" t="s">
        <v>146</v>
      </c>
    </row>
    <row r="245" spans="1:65" s="2" customFormat="1" ht="19.5">
      <c r="A245" s="35"/>
      <c r="B245" s="36"/>
      <c r="C245" s="37"/>
      <c r="D245" s="202" t="s">
        <v>150</v>
      </c>
      <c r="E245" s="37"/>
      <c r="F245" s="207" t="s">
        <v>247</v>
      </c>
      <c r="G245" s="37"/>
      <c r="H245" s="37"/>
      <c r="I245" s="204"/>
      <c r="J245" s="37"/>
      <c r="K245" s="37"/>
      <c r="L245" s="40"/>
      <c r="M245" s="205"/>
      <c r="N245" s="206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150</v>
      </c>
      <c r="AU245" s="18" t="s">
        <v>146</v>
      </c>
    </row>
    <row r="246" spans="1:65" s="13" customFormat="1" ht="11.25">
      <c r="B246" s="208"/>
      <c r="C246" s="209"/>
      <c r="D246" s="202" t="s">
        <v>152</v>
      </c>
      <c r="E246" s="210" t="s">
        <v>1</v>
      </c>
      <c r="F246" s="211" t="s">
        <v>248</v>
      </c>
      <c r="G246" s="209"/>
      <c r="H246" s="210" t="s">
        <v>1</v>
      </c>
      <c r="I246" s="212"/>
      <c r="J246" s="209"/>
      <c r="K246" s="209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152</v>
      </c>
      <c r="AU246" s="217" t="s">
        <v>146</v>
      </c>
      <c r="AV246" s="13" t="s">
        <v>81</v>
      </c>
      <c r="AW246" s="13" t="s">
        <v>30</v>
      </c>
      <c r="AX246" s="13" t="s">
        <v>73</v>
      </c>
      <c r="AY246" s="217" t="s">
        <v>137</v>
      </c>
    </row>
    <row r="247" spans="1:65" s="14" customFormat="1" ht="11.25">
      <c r="B247" s="218"/>
      <c r="C247" s="219"/>
      <c r="D247" s="202" t="s">
        <v>152</v>
      </c>
      <c r="E247" s="220" t="s">
        <v>1</v>
      </c>
      <c r="F247" s="221" t="s">
        <v>259</v>
      </c>
      <c r="G247" s="219"/>
      <c r="H247" s="222">
        <v>4.5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152</v>
      </c>
      <c r="AU247" s="228" t="s">
        <v>146</v>
      </c>
      <c r="AV247" s="14" t="s">
        <v>83</v>
      </c>
      <c r="AW247" s="14" t="s">
        <v>30</v>
      </c>
      <c r="AX247" s="14" t="s">
        <v>73</v>
      </c>
      <c r="AY247" s="228" t="s">
        <v>137</v>
      </c>
    </row>
    <row r="248" spans="1:65" s="15" customFormat="1" ht="11.25">
      <c r="B248" s="229"/>
      <c r="C248" s="230"/>
      <c r="D248" s="202" t="s">
        <v>152</v>
      </c>
      <c r="E248" s="231" t="s">
        <v>1</v>
      </c>
      <c r="F248" s="232" t="s">
        <v>155</v>
      </c>
      <c r="G248" s="230"/>
      <c r="H248" s="233">
        <v>4.5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152</v>
      </c>
      <c r="AU248" s="239" t="s">
        <v>146</v>
      </c>
      <c r="AV248" s="15" t="s">
        <v>146</v>
      </c>
      <c r="AW248" s="15" t="s">
        <v>30</v>
      </c>
      <c r="AX248" s="15" t="s">
        <v>81</v>
      </c>
      <c r="AY248" s="239" t="s">
        <v>137</v>
      </c>
    </row>
    <row r="249" spans="1:65" s="2" customFormat="1" ht="24.2" customHeight="1">
      <c r="A249" s="35"/>
      <c r="B249" s="36"/>
      <c r="C249" s="188" t="s">
        <v>8</v>
      </c>
      <c r="D249" s="188" t="s">
        <v>141</v>
      </c>
      <c r="E249" s="189" t="s">
        <v>260</v>
      </c>
      <c r="F249" s="190" t="s">
        <v>261</v>
      </c>
      <c r="G249" s="191" t="s">
        <v>238</v>
      </c>
      <c r="H249" s="192">
        <v>3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38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145</v>
      </c>
      <c r="AT249" s="200" t="s">
        <v>141</v>
      </c>
      <c r="AU249" s="200" t="s">
        <v>146</v>
      </c>
      <c r="AY249" s="18" t="s">
        <v>137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81</v>
      </c>
      <c r="BK249" s="201">
        <f>ROUND(I249*H249,2)</f>
        <v>0</v>
      </c>
      <c r="BL249" s="18" t="s">
        <v>145</v>
      </c>
      <c r="BM249" s="200" t="s">
        <v>262</v>
      </c>
    </row>
    <row r="250" spans="1:65" s="2" customFormat="1" ht="29.25">
      <c r="A250" s="35"/>
      <c r="B250" s="36"/>
      <c r="C250" s="37"/>
      <c r="D250" s="202" t="s">
        <v>148</v>
      </c>
      <c r="E250" s="37"/>
      <c r="F250" s="203" t="s">
        <v>263</v>
      </c>
      <c r="G250" s="37"/>
      <c r="H250" s="37"/>
      <c r="I250" s="204"/>
      <c r="J250" s="37"/>
      <c r="K250" s="37"/>
      <c r="L250" s="40"/>
      <c r="M250" s="205"/>
      <c r="N250" s="206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148</v>
      </c>
      <c r="AU250" s="18" t="s">
        <v>146</v>
      </c>
    </row>
    <row r="251" spans="1:65" s="2" customFormat="1" ht="19.5">
      <c r="A251" s="35"/>
      <c r="B251" s="36"/>
      <c r="C251" s="37"/>
      <c r="D251" s="202" t="s">
        <v>150</v>
      </c>
      <c r="E251" s="37"/>
      <c r="F251" s="207" t="s">
        <v>247</v>
      </c>
      <c r="G251" s="37"/>
      <c r="H251" s="37"/>
      <c r="I251" s="204"/>
      <c r="J251" s="37"/>
      <c r="K251" s="37"/>
      <c r="L251" s="40"/>
      <c r="M251" s="205"/>
      <c r="N251" s="206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150</v>
      </c>
      <c r="AU251" s="18" t="s">
        <v>146</v>
      </c>
    </row>
    <row r="252" spans="1:65" s="13" customFormat="1" ht="11.25">
      <c r="B252" s="208"/>
      <c r="C252" s="209"/>
      <c r="D252" s="202" t="s">
        <v>152</v>
      </c>
      <c r="E252" s="210" t="s">
        <v>1</v>
      </c>
      <c r="F252" s="211" t="s">
        <v>248</v>
      </c>
      <c r="G252" s="209"/>
      <c r="H252" s="210" t="s">
        <v>1</v>
      </c>
      <c r="I252" s="212"/>
      <c r="J252" s="209"/>
      <c r="K252" s="209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152</v>
      </c>
      <c r="AU252" s="217" t="s">
        <v>146</v>
      </c>
      <c r="AV252" s="13" t="s">
        <v>81</v>
      </c>
      <c r="AW252" s="13" t="s">
        <v>30</v>
      </c>
      <c r="AX252" s="13" t="s">
        <v>73</v>
      </c>
      <c r="AY252" s="217" t="s">
        <v>137</v>
      </c>
    </row>
    <row r="253" spans="1:65" s="14" customFormat="1" ht="11.25">
      <c r="B253" s="218"/>
      <c r="C253" s="219"/>
      <c r="D253" s="202" t="s">
        <v>152</v>
      </c>
      <c r="E253" s="220" t="s">
        <v>1</v>
      </c>
      <c r="F253" s="221" t="s">
        <v>264</v>
      </c>
      <c r="G253" s="219"/>
      <c r="H253" s="222">
        <v>3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152</v>
      </c>
      <c r="AU253" s="228" t="s">
        <v>146</v>
      </c>
      <c r="AV253" s="14" t="s">
        <v>83</v>
      </c>
      <c r="AW253" s="14" t="s">
        <v>30</v>
      </c>
      <c r="AX253" s="14" t="s">
        <v>73</v>
      </c>
      <c r="AY253" s="228" t="s">
        <v>137</v>
      </c>
    </row>
    <row r="254" spans="1:65" s="15" customFormat="1" ht="11.25">
      <c r="B254" s="229"/>
      <c r="C254" s="230"/>
      <c r="D254" s="202" t="s">
        <v>152</v>
      </c>
      <c r="E254" s="231" t="s">
        <v>1</v>
      </c>
      <c r="F254" s="232" t="s">
        <v>155</v>
      </c>
      <c r="G254" s="230"/>
      <c r="H254" s="233">
        <v>3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152</v>
      </c>
      <c r="AU254" s="239" t="s">
        <v>146</v>
      </c>
      <c r="AV254" s="15" t="s">
        <v>146</v>
      </c>
      <c r="AW254" s="15" t="s">
        <v>30</v>
      </c>
      <c r="AX254" s="15" t="s">
        <v>81</v>
      </c>
      <c r="AY254" s="239" t="s">
        <v>137</v>
      </c>
    </row>
    <row r="255" spans="1:65" s="2" customFormat="1" ht="24.2" customHeight="1">
      <c r="A255" s="35"/>
      <c r="B255" s="36"/>
      <c r="C255" s="188" t="s">
        <v>265</v>
      </c>
      <c r="D255" s="188" t="s">
        <v>141</v>
      </c>
      <c r="E255" s="189" t="s">
        <v>266</v>
      </c>
      <c r="F255" s="190" t="s">
        <v>267</v>
      </c>
      <c r="G255" s="191" t="s">
        <v>238</v>
      </c>
      <c r="H255" s="192">
        <v>1.35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38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145</v>
      </c>
      <c r="AT255" s="200" t="s">
        <v>141</v>
      </c>
      <c r="AU255" s="200" t="s">
        <v>146</v>
      </c>
      <c r="AY255" s="18" t="s">
        <v>137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81</v>
      </c>
      <c r="BK255" s="201">
        <f>ROUND(I255*H255,2)</f>
        <v>0</v>
      </c>
      <c r="BL255" s="18" t="s">
        <v>145</v>
      </c>
      <c r="BM255" s="200" t="s">
        <v>268</v>
      </c>
    </row>
    <row r="256" spans="1:65" s="2" customFormat="1" ht="19.5">
      <c r="A256" s="35"/>
      <c r="B256" s="36"/>
      <c r="C256" s="37"/>
      <c r="D256" s="202" t="s">
        <v>148</v>
      </c>
      <c r="E256" s="37"/>
      <c r="F256" s="203" t="s">
        <v>269</v>
      </c>
      <c r="G256" s="37"/>
      <c r="H256" s="37"/>
      <c r="I256" s="204"/>
      <c r="J256" s="37"/>
      <c r="K256" s="37"/>
      <c r="L256" s="40"/>
      <c r="M256" s="205"/>
      <c r="N256" s="206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148</v>
      </c>
      <c r="AU256" s="18" t="s">
        <v>146</v>
      </c>
    </row>
    <row r="257" spans="1:65" s="13" customFormat="1" ht="11.25">
      <c r="B257" s="208"/>
      <c r="C257" s="209"/>
      <c r="D257" s="202" t="s">
        <v>152</v>
      </c>
      <c r="E257" s="210" t="s">
        <v>1</v>
      </c>
      <c r="F257" s="211" t="s">
        <v>270</v>
      </c>
      <c r="G257" s="209"/>
      <c r="H257" s="210" t="s">
        <v>1</v>
      </c>
      <c r="I257" s="212"/>
      <c r="J257" s="209"/>
      <c r="K257" s="209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152</v>
      </c>
      <c r="AU257" s="217" t="s">
        <v>146</v>
      </c>
      <c r="AV257" s="13" t="s">
        <v>81</v>
      </c>
      <c r="AW257" s="13" t="s">
        <v>30</v>
      </c>
      <c r="AX257" s="13" t="s">
        <v>73</v>
      </c>
      <c r="AY257" s="217" t="s">
        <v>137</v>
      </c>
    </row>
    <row r="258" spans="1:65" s="14" customFormat="1" ht="11.25">
      <c r="B258" s="218"/>
      <c r="C258" s="219"/>
      <c r="D258" s="202" t="s">
        <v>152</v>
      </c>
      <c r="E258" s="220" t="s">
        <v>1</v>
      </c>
      <c r="F258" s="221" t="s">
        <v>271</v>
      </c>
      <c r="G258" s="219"/>
      <c r="H258" s="222">
        <v>1.35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152</v>
      </c>
      <c r="AU258" s="228" t="s">
        <v>146</v>
      </c>
      <c r="AV258" s="14" t="s">
        <v>83</v>
      </c>
      <c r="AW258" s="14" t="s">
        <v>30</v>
      </c>
      <c r="AX258" s="14" t="s">
        <v>73</v>
      </c>
      <c r="AY258" s="228" t="s">
        <v>137</v>
      </c>
    </row>
    <row r="259" spans="1:65" s="15" customFormat="1" ht="11.25">
      <c r="B259" s="229"/>
      <c r="C259" s="230"/>
      <c r="D259" s="202" t="s">
        <v>152</v>
      </c>
      <c r="E259" s="231" t="s">
        <v>1</v>
      </c>
      <c r="F259" s="232" t="s">
        <v>155</v>
      </c>
      <c r="G259" s="230"/>
      <c r="H259" s="233">
        <v>1.35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152</v>
      </c>
      <c r="AU259" s="239" t="s">
        <v>146</v>
      </c>
      <c r="AV259" s="15" t="s">
        <v>146</v>
      </c>
      <c r="AW259" s="15" t="s">
        <v>30</v>
      </c>
      <c r="AX259" s="15" t="s">
        <v>81</v>
      </c>
      <c r="AY259" s="239" t="s">
        <v>137</v>
      </c>
    </row>
    <row r="260" spans="1:65" s="2" customFormat="1" ht="24.2" customHeight="1">
      <c r="A260" s="35"/>
      <c r="B260" s="36"/>
      <c r="C260" s="188" t="s">
        <v>272</v>
      </c>
      <c r="D260" s="188" t="s">
        <v>141</v>
      </c>
      <c r="E260" s="189" t="s">
        <v>273</v>
      </c>
      <c r="F260" s="190" t="s">
        <v>274</v>
      </c>
      <c r="G260" s="191" t="s">
        <v>238</v>
      </c>
      <c r="H260" s="192">
        <v>1.35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38</v>
      </c>
      <c r="O260" s="72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145</v>
      </c>
      <c r="AT260" s="200" t="s">
        <v>141</v>
      </c>
      <c r="AU260" s="200" t="s">
        <v>146</v>
      </c>
      <c r="AY260" s="18" t="s">
        <v>137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81</v>
      </c>
      <c r="BK260" s="201">
        <f>ROUND(I260*H260,2)</f>
        <v>0</v>
      </c>
      <c r="BL260" s="18" t="s">
        <v>145</v>
      </c>
      <c r="BM260" s="200" t="s">
        <v>275</v>
      </c>
    </row>
    <row r="261" spans="1:65" s="2" customFormat="1" ht="39">
      <c r="A261" s="35"/>
      <c r="B261" s="36"/>
      <c r="C261" s="37"/>
      <c r="D261" s="202" t="s">
        <v>148</v>
      </c>
      <c r="E261" s="37"/>
      <c r="F261" s="203" t="s">
        <v>276</v>
      </c>
      <c r="G261" s="37"/>
      <c r="H261" s="37"/>
      <c r="I261" s="204"/>
      <c r="J261" s="37"/>
      <c r="K261" s="37"/>
      <c r="L261" s="40"/>
      <c r="M261" s="205"/>
      <c r="N261" s="206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148</v>
      </c>
      <c r="AU261" s="18" t="s">
        <v>146</v>
      </c>
    </row>
    <row r="262" spans="1:65" s="13" customFormat="1" ht="11.25">
      <c r="B262" s="208"/>
      <c r="C262" s="209"/>
      <c r="D262" s="202" t="s">
        <v>152</v>
      </c>
      <c r="E262" s="210" t="s">
        <v>1</v>
      </c>
      <c r="F262" s="211" t="s">
        <v>270</v>
      </c>
      <c r="G262" s="209"/>
      <c r="H262" s="210" t="s">
        <v>1</v>
      </c>
      <c r="I262" s="212"/>
      <c r="J262" s="209"/>
      <c r="K262" s="209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152</v>
      </c>
      <c r="AU262" s="217" t="s">
        <v>146</v>
      </c>
      <c r="AV262" s="13" t="s">
        <v>81</v>
      </c>
      <c r="AW262" s="13" t="s">
        <v>30</v>
      </c>
      <c r="AX262" s="13" t="s">
        <v>73</v>
      </c>
      <c r="AY262" s="217" t="s">
        <v>137</v>
      </c>
    </row>
    <row r="263" spans="1:65" s="14" customFormat="1" ht="11.25">
      <c r="B263" s="218"/>
      <c r="C263" s="219"/>
      <c r="D263" s="202" t="s">
        <v>152</v>
      </c>
      <c r="E263" s="220" t="s">
        <v>1</v>
      </c>
      <c r="F263" s="221" t="s">
        <v>271</v>
      </c>
      <c r="G263" s="219"/>
      <c r="H263" s="222">
        <v>1.35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152</v>
      </c>
      <c r="AU263" s="228" t="s">
        <v>146</v>
      </c>
      <c r="AV263" s="14" t="s">
        <v>83</v>
      </c>
      <c r="AW263" s="14" t="s">
        <v>30</v>
      </c>
      <c r="AX263" s="14" t="s">
        <v>73</v>
      </c>
      <c r="AY263" s="228" t="s">
        <v>137</v>
      </c>
    </row>
    <row r="264" spans="1:65" s="15" customFormat="1" ht="11.25">
      <c r="B264" s="229"/>
      <c r="C264" s="230"/>
      <c r="D264" s="202" t="s">
        <v>152</v>
      </c>
      <c r="E264" s="231" t="s">
        <v>1</v>
      </c>
      <c r="F264" s="232" t="s">
        <v>155</v>
      </c>
      <c r="G264" s="230"/>
      <c r="H264" s="233">
        <v>1.35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152</v>
      </c>
      <c r="AU264" s="239" t="s">
        <v>146</v>
      </c>
      <c r="AV264" s="15" t="s">
        <v>146</v>
      </c>
      <c r="AW264" s="15" t="s">
        <v>30</v>
      </c>
      <c r="AX264" s="15" t="s">
        <v>81</v>
      </c>
      <c r="AY264" s="239" t="s">
        <v>137</v>
      </c>
    </row>
    <row r="265" spans="1:65" s="2" customFormat="1" ht="37.9" customHeight="1">
      <c r="A265" s="35"/>
      <c r="B265" s="36"/>
      <c r="C265" s="188" t="s">
        <v>277</v>
      </c>
      <c r="D265" s="188" t="s">
        <v>141</v>
      </c>
      <c r="E265" s="189" t="s">
        <v>278</v>
      </c>
      <c r="F265" s="190" t="s">
        <v>279</v>
      </c>
      <c r="G265" s="191" t="s">
        <v>238</v>
      </c>
      <c r="H265" s="192">
        <v>54.226999999999997</v>
      </c>
      <c r="I265" s="193"/>
      <c r="J265" s="194">
        <f>ROUND(I265*H265,2)</f>
        <v>0</v>
      </c>
      <c r="K265" s="195"/>
      <c r="L265" s="40"/>
      <c r="M265" s="196" t="s">
        <v>1</v>
      </c>
      <c r="N265" s="197" t="s">
        <v>38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145</v>
      </c>
      <c r="AT265" s="200" t="s">
        <v>141</v>
      </c>
      <c r="AU265" s="200" t="s">
        <v>146</v>
      </c>
      <c r="AY265" s="18" t="s">
        <v>137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81</v>
      </c>
      <c r="BK265" s="201">
        <f>ROUND(I265*H265,2)</f>
        <v>0</v>
      </c>
      <c r="BL265" s="18" t="s">
        <v>145</v>
      </c>
      <c r="BM265" s="200" t="s">
        <v>280</v>
      </c>
    </row>
    <row r="266" spans="1:65" s="2" customFormat="1" ht="29.25">
      <c r="A266" s="35"/>
      <c r="B266" s="36"/>
      <c r="C266" s="37"/>
      <c r="D266" s="202" t="s">
        <v>148</v>
      </c>
      <c r="E266" s="37"/>
      <c r="F266" s="203" t="s">
        <v>281</v>
      </c>
      <c r="G266" s="37"/>
      <c r="H266" s="37"/>
      <c r="I266" s="204"/>
      <c r="J266" s="37"/>
      <c r="K266" s="37"/>
      <c r="L266" s="40"/>
      <c r="M266" s="205"/>
      <c r="N266" s="206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148</v>
      </c>
      <c r="AU266" s="18" t="s">
        <v>146</v>
      </c>
    </row>
    <row r="267" spans="1:65" s="13" customFormat="1" ht="11.25">
      <c r="B267" s="208"/>
      <c r="C267" s="209"/>
      <c r="D267" s="202" t="s">
        <v>152</v>
      </c>
      <c r="E267" s="210" t="s">
        <v>1</v>
      </c>
      <c r="F267" s="211" t="s">
        <v>282</v>
      </c>
      <c r="G267" s="209"/>
      <c r="H267" s="210" t="s">
        <v>1</v>
      </c>
      <c r="I267" s="212"/>
      <c r="J267" s="209"/>
      <c r="K267" s="209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152</v>
      </c>
      <c r="AU267" s="217" t="s">
        <v>146</v>
      </c>
      <c r="AV267" s="13" t="s">
        <v>81</v>
      </c>
      <c r="AW267" s="13" t="s">
        <v>30</v>
      </c>
      <c r="AX267" s="13" t="s">
        <v>73</v>
      </c>
      <c r="AY267" s="217" t="s">
        <v>137</v>
      </c>
    </row>
    <row r="268" spans="1:65" s="14" customFormat="1" ht="11.25">
      <c r="B268" s="218"/>
      <c r="C268" s="219"/>
      <c r="D268" s="202" t="s">
        <v>152</v>
      </c>
      <c r="E268" s="220" t="s">
        <v>1</v>
      </c>
      <c r="F268" s="221" t="s">
        <v>283</v>
      </c>
      <c r="G268" s="219"/>
      <c r="H268" s="222">
        <v>30.413</v>
      </c>
      <c r="I268" s="223"/>
      <c r="J268" s="219"/>
      <c r="K268" s="219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152</v>
      </c>
      <c r="AU268" s="228" t="s">
        <v>146</v>
      </c>
      <c r="AV268" s="14" t="s">
        <v>83</v>
      </c>
      <c r="AW268" s="14" t="s">
        <v>30</v>
      </c>
      <c r="AX268" s="14" t="s">
        <v>73</v>
      </c>
      <c r="AY268" s="228" t="s">
        <v>137</v>
      </c>
    </row>
    <row r="269" spans="1:65" s="13" customFormat="1" ht="11.25">
      <c r="B269" s="208"/>
      <c r="C269" s="209"/>
      <c r="D269" s="202" t="s">
        <v>152</v>
      </c>
      <c r="E269" s="210" t="s">
        <v>1</v>
      </c>
      <c r="F269" s="211" t="s">
        <v>284</v>
      </c>
      <c r="G269" s="209"/>
      <c r="H269" s="210" t="s">
        <v>1</v>
      </c>
      <c r="I269" s="212"/>
      <c r="J269" s="209"/>
      <c r="K269" s="209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152</v>
      </c>
      <c r="AU269" s="217" t="s">
        <v>146</v>
      </c>
      <c r="AV269" s="13" t="s">
        <v>81</v>
      </c>
      <c r="AW269" s="13" t="s">
        <v>30</v>
      </c>
      <c r="AX269" s="13" t="s">
        <v>73</v>
      </c>
      <c r="AY269" s="217" t="s">
        <v>137</v>
      </c>
    </row>
    <row r="270" spans="1:65" s="14" customFormat="1" ht="11.25">
      <c r="B270" s="218"/>
      <c r="C270" s="219"/>
      <c r="D270" s="202" t="s">
        <v>152</v>
      </c>
      <c r="E270" s="220" t="s">
        <v>1</v>
      </c>
      <c r="F270" s="221" t="s">
        <v>285</v>
      </c>
      <c r="G270" s="219"/>
      <c r="H270" s="222">
        <v>11.664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152</v>
      </c>
      <c r="AU270" s="228" t="s">
        <v>146</v>
      </c>
      <c r="AV270" s="14" t="s">
        <v>83</v>
      </c>
      <c r="AW270" s="14" t="s">
        <v>30</v>
      </c>
      <c r="AX270" s="14" t="s">
        <v>73</v>
      </c>
      <c r="AY270" s="228" t="s">
        <v>137</v>
      </c>
    </row>
    <row r="271" spans="1:65" s="13" customFormat="1" ht="11.25">
      <c r="B271" s="208"/>
      <c r="C271" s="209"/>
      <c r="D271" s="202" t="s">
        <v>152</v>
      </c>
      <c r="E271" s="210" t="s">
        <v>1</v>
      </c>
      <c r="F271" s="211" t="s">
        <v>286</v>
      </c>
      <c r="G271" s="209"/>
      <c r="H271" s="210" t="s">
        <v>1</v>
      </c>
      <c r="I271" s="212"/>
      <c r="J271" s="209"/>
      <c r="K271" s="209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152</v>
      </c>
      <c r="AU271" s="217" t="s">
        <v>146</v>
      </c>
      <c r="AV271" s="13" t="s">
        <v>81</v>
      </c>
      <c r="AW271" s="13" t="s">
        <v>30</v>
      </c>
      <c r="AX271" s="13" t="s">
        <v>73</v>
      </c>
      <c r="AY271" s="217" t="s">
        <v>137</v>
      </c>
    </row>
    <row r="272" spans="1:65" s="14" customFormat="1" ht="11.25">
      <c r="B272" s="218"/>
      <c r="C272" s="219"/>
      <c r="D272" s="202" t="s">
        <v>152</v>
      </c>
      <c r="E272" s="220" t="s">
        <v>1</v>
      </c>
      <c r="F272" s="221" t="s">
        <v>287</v>
      </c>
      <c r="G272" s="219"/>
      <c r="H272" s="222">
        <v>2.85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152</v>
      </c>
      <c r="AU272" s="228" t="s">
        <v>146</v>
      </c>
      <c r="AV272" s="14" t="s">
        <v>83</v>
      </c>
      <c r="AW272" s="14" t="s">
        <v>30</v>
      </c>
      <c r="AX272" s="14" t="s">
        <v>73</v>
      </c>
      <c r="AY272" s="228" t="s">
        <v>137</v>
      </c>
    </row>
    <row r="273" spans="1:65" s="13" customFormat="1" ht="11.25">
      <c r="B273" s="208"/>
      <c r="C273" s="209"/>
      <c r="D273" s="202" t="s">
        <v>152</v>
      </c>
      <c r="E273" s="210" t="s">
        <v>1</v>
      </c>
      <c r="F273" s="211" t="s">
        <v>288</v>
      </c>
      <c r="G273" s="209"/>
      <c r="H273" s="210" t="s">
        <v>1</v>
      </c>
      <c r="I273" s="212"/>
      <c r="J273" s="209"/>
      <c r="K273" s="209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152</v>
      </c>
      <c r="AU273" s="217" t="s">
        <v>146</v>
      </c>
      <c r="AV273" s="13" t="s">
        <v>81</v>
      </c>
      <c r="AW273" s="13" t="s">
        <v>30</v>
      </c>
      <c r="AX273" s="13" t="s">
        <v>73</v>
      </c>
      <c r="AY273" s="217" t="s">
        <v>137</v>
      </c>
    </row>
    <row r="274" spans="1:65" s="14" customFormat="1" ht="11.25">
      <c r="B274" s="218"/>
      <c r="C274" s="219"/>
      <c r="D274" s="202" t="s">
        <v>152</v>
      </c>
      <c r="E274" s="220" t="s">
        <v>1</v>
      </c>
      <c r="F274" s="221" t="s">
        <v>289</v>
      </c>
      <c r="G274" s="219"/>
      <c r="H274" s="222">
        <v>1.36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152</v>
      </c>
      <c r="AU274" s="228" t="s">
        <v>146</v>
      </c>
      <c r="AV274" s="14" t="s">
        <v>83</v>
      </c>
      <c r="AW274" s="14" t="s">
        <v>30</v>
      </c>
      <c r="AX274" s="14" t="s">
        <v>73</v>
      </c>
      <c r="AY274" s="228" t="s">
        <v>137</v>
      </c>
    </row>
    <row r="275" spans="1:65" s="13" customFormat="1" ht="11.25">
      <c r="B275" s="208"/>
      <c r="C275" s="209"/>
      <c r="D275" s="202" t="s">
        <v>152</v>
      </c>
      <c r="E275" s="210" t="s">
        <v>1</v>
      </c>
      <c r="F275" s="211" t="s">
        <v>161</v>
      </c>
      <c r="G275" s="209"/>
      <c r="H275" s="210" t="s">
        <v>1</v>
      </c>
      <c r="I275" s="212"/>
      <c r="J275" s="209"/>
      <c r="K275" s="209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152</v>
      </c>
      <c r="AU275" s="217" t="s">
        <v>146</v>
      </c>
      <c r="AV275" s="13" t="s">
        <v>81</v>
      </c>
      <c r="AW275" s="13" t="s">
        <v>30</v>
      </c>
      <c r="AX275" s="13" t="s">
        <v>73</v>
      </c>
      <c r="AY275" s="217" t="s">
        <v>137</v>
      </c>
    </row>
    <row r="276" spans="1:65" s="14" customFormat="1" ht="11.25">
      <c r="B276" s="218"/>
      <c r="C276" s="219"/>
      <c r="D276" s="202" t="s">
        <v>152</v>
      </c>
      <c r="E276" s="220" t="s">
        <v>1</v>
      </c>
      <c r="F276" s="221" t="s">
        <v>290</v>
      </c>
      <c r="G276" s="219"/>
      <c r="H276" s="222">
        <v>1.65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152</v>
      </c>
      <c r="AU276" s="228" t="s">
        <v>146</v>
      </c>
      <c r="AV276" s="14" t="s">
        <v>83</v>
      </c>
      <c r="AW276" s="14" t="s">
        <v>30</v>
      </c>
      <c r="AX276" s="14" t="s">
        <v>73</v>
      </c>
      <c r="AY276" s="228" t="s">
        <v>137</v>
      </c>
    </row>
    <row r="277" spans="1:65" s="13" customFormat="1" ht="11.25">
      <c r="B277" s="208"/>
      <c r="C277" s="209"/>
      <c r="D277" s="202" t="s">
        <v>152</v>
      </c>
      <c r="E277" s="210" t="s">
        <v>1</v>
      </c>
      <c r="F277" s="211" t="s">
        <v>226</v>
      </c>
      <c r="G277" s="209"/>
      <c r="H277" s="210" t="s">
        <v>1</v>
      </c>
      <c r="I277" s="212"/>
      <c r="J277" s="209"/>
      <c r="K277" s="209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152</v>
      </c>
      <c r="AU277" s="217" t="s">
        <v>146</v>
      </c>
      <c r="AV277" s="13" t="s">
        <v>81</v>
      </c>
      <c r="AW277" s="13" t="s">
        <v>30</v>
      </c>
      <c r="AX277" s="13" t="s">
        <v>73</v>
      </c>
      <c r="AY277" s="217" t="s">
        <v>137</v>
      </c>
    </row>
    <row r="278" spans="1:65" s="14" customFormat="1" ht="11.25">
      <c r="B278" s="218"/>
      <c r="C278" s="219"/>
      <c r="D278" s="202" t="s">
        <v>152</v>
      </c>
      <c r="E278" s="220" t="s">
        <v>1</v>
      </c>
      <c r="F278" s="221" t="s">
        <v>291</v>
      </c>
      <c r="G278" s="219"/>
      <c r="H278" s="222">
        <v>6.29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152</v>
      </c>
      <c r="AU278" s="228" t="s">
        <v>146</v>
      </c>
      <c r="AV278" s="14" t="s">
        <v>83</v>
      </c>
      <c r="AW278" s="14" t="s">
        <v>30</v>
      </c>
      <c r="AX278" s="14" t="s">
        <v>73</v>
      </c>
      <c r="AY278" s="228" t="s">
        <v>137</v>
      </c>
    </row>
    <row r="279" spans="1:65" s="16" customFormat="1" ht="11.25">
      <c r="B279" s="240"/>
      <c r="C279" s="241"/>
      <c r="D279" s="202" t="s">
        <v>152</v>
      </c>
      <c r="E279" s="242" t="s">
        <v>1</v>
      </c>
      <c r="F279" s="243" t="s">
        <v>202</v>
      </c>
      <c r="G279" s="241"/>
      <c r="H279" s="244">
        <v>54.226999999999997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AT279" s="250" t="s">
        <v>152</v>
      </c>
      <c r="AU279" s="250" t="s">
        <v>146</v>
      </c>
      <c r="AV279" s="16" t="s">
        <v>145</v>
      </c>
      <c r="AW279" s="16" t="s">
        <v>30</v>
      </c>
      <c r="AX279" s="16" t="s">
        <v>81</v>
      </c>
      <c r="AY279" s="250" t="s">
        <v>137</v>
      </c>
    </row>
    <row r="280" spans="1:65" s="2" customFormat="1" ht="33" customHeight="1">
      <c r="A280" s="35"/>
      <c r="B280" s="36"/>
      <c r="C280" s="188" t="s">
        <v>242</v>
      </c>
      <c r="D280" s="188" t="s">
        <v>141</v>
      </c>
      <c r="E280" s="189" t="s">
        <v>292</v>
      </c>
      <c r="F280" s="190" t="s">
        <v>293</v>
      </c>
      <c r="G280" s="191" t="s">
        <v>238</v>
      </c>
      <c r="H280" s="192">
        <v>149.125</v>
      </c>
      <c r="I280" s="193"/>
      <c r="J280" s="194">
        <f>ROUND(I280*H280,2)</f>
        <v>0</v>
      </c>
      <c r="K280" s="195"/>
      <c r="L280" s="40"/>
      <c r="M280" s="196" t="s">
        <v>1</v>
      </c>
      <c r="N280" s="197" t="s">
        <v>38</v>
      </c>
      <c r="O280" s="72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145</v>
      </c>
      <c r="AT280" s="200" t="s">
        <v>141</v>
      </c>
      <c r="AU280" s="200" t="s">
        <v>146</v>
      </c>
      <c r="AY280" s="18" t="s">
        <v>137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81</v>
      </c>
      <c r="BK280" s="201">
        <f>ROUND(I280*H280,2)</f>
        <v>0</v>
      </c>
      <c r="BL280" s="18" t="s">
        <v>145</v>
      </c>
      <c r="BM280" s="200" t="s">
        <v>294</v>
      </c>
    </row>
    <row r="281" spans="1:65" s="2" customFormat="1" ht="29.25">
      <c r="A281" s="35"/>
      <c r="B281" s="36"/>
      <c r="C281" s="37"/>
      <c r="D281" s="202" t="s">
        <v>148</v>
      </c>
      <c r="E281" s="37"/>
      <c r="F281" s="203" t="s">
        <v>295</v>
      </c>
      <c r="G281" s="37"/>
      <c r="H281" s="37"/>
      <c r="I281" s="204"/>
      <c r="J281" s="37"/>
      <c r="K281" s="37"/>
      <c r="L281" s="40"/>
      <c r="M281" s="205"/>
      <c r="N281" s="206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148</v>
      </c>
      <c r="AU281" s="18" t="s">
        <v>146</v>
      </c>
    </row>
    <row r="282" spans="1:65" s="13" customFormat="1" ht="11.25">
      <c r="B282" s="208"/>
      <c r="C282" s="209"/>
      <c r="D282" s="202" t="s">
        <v>152</v>
      </c>
      <c r="E282" s="210" t="s">
        <v>1</v>
      </c>
      <c r="F282" s="211" t="s">
        <v>282</v>
      </c>
      <c r="G282" s="209"/>
      <c r="H282" s="210" t="s">
        <v>1</v>
      </c>
      <c r="I282" s="212"/>
      <c r="J282" s="209"/>
      <c r="K282" s="209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152</v>
      </c>
      <c r="AU282" s="217" t="s">
        <v>146</v>
      </c>
      <c r="AV282" s="13" t="s">
        <v>81</v>
      </c>
      <c r="AW282" s="13" t="s">
        <v>30</v>
      </c>
      <c r="AX282" s="13" t="s">
        <v>73</v>
      </c>
      <c r="AY282" s="217" t="s">
        <v>137</v>
      </c>
    </row>
    <row r="283" spans="1:65" s="14" customFormat="1" ht="11.25">
      <c r="B283" s="218"/>
      <c r="C283" s="219"/>
      <c r="D283" s="202" t="s">
        <v>152</v>
      </c>
      <c r="E283" s="220" t="s">
        <v>1</v>
      </c>
      <c r="F283" s="221" t="s">
        <v>296</v>
      </c>
      <c r="G283" s="219"/>
      <c r="H283" s="222">
        <v>83.635000000000005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152</v>
      </c>
      <c r="AU283" s="228" t="s">
        <v>146</v>
      </c>
      <c r="AV283" s="14" t="s">
        <v>83</v>
      </c>
      <c r="AW283" s="14" t="s">
        <v>30</v>
      </c>
      <c r="AX283" s="14" t="s">
        <v>73</v>
      </c>
      <c r="AY283" s="228" t="s">
        <v>137</v>
      </c>
    </row>
    <row r="284" spans="1:65" s="13" customFormat="1" ht="11.25">
      <c r="B284" s="208"/>
      <c r="C284" s="209"/>
      <c r="D284" s="202" t="s">
        <v>152</v>
      </c>
      <c r="E284" s="210" t="s">
        <v>1</v>
      </c>
      <c r="F284" s="211" t="s">
        <v>284</v>
      </c>
      <c r="G284" s="209"/>
      <c r="H284" s="210" t="s">
        <v>1</v>
      </c>
      <c r="I284" s="212"/>
      <c r="J284" s="209"/>
      <c r="K284" s="209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152</v>
      </c>
      <c r="AU284" s="217" t="s">
        <v>146</v>
      </c>
      <c r="AV284" s="13" t="s">
        <v>81</v>
      </c>
      <c r="AW284" s="13" t="s">
        <v>30</v>
      </c>
      <c r="AX284" s="13" t="s">
        <v>73</v>
      </c>
      <c r="AY284" s="217" t="s">
        <v>137</v>
      </c>
    </row>
    <row r="285" spans="1:65" s="14" customFormat="1" ht="11.25">
      <c r="B285" s="218"/>
      <c r="C285" s="219"/>
      <c r="D285" s="202" t="s">
        <v>152</v>
      </c>
      <c r="E285" s="220" t="s">
        <v>1</v>
      </c>
      <c r="F285" s="221" t="s">
        <v>297</v>
      </c>
      <c r="G285" s="219"/>
      <c r="H285" s="222">
        <v>32.076000000000001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152</v>
      </c>
      <c r="AU285" s="228" t="s">
        <v>146</v>
      </c>
      <c r="AV285" s="14" t="s">
        <v>83</v>
      </c>
      <c r="AW285" s="14" t="s">
        <v>30</v>
      </c>
      <c r="AX285" s="14" t="s">
        <v>73</v>
      </c>
      <c r="AY285" s="228" t="s">
        <v>137</v>
      </c>
    </row>
    <row r="286" spans="1:65" s="13" customFormat="1" ht="11.25">
      <c r="B286" s="208"/>
      <c r="C286" s="209"/>
      <c r="D286" s="202" t="s">
        <v>152</v>
      </c>
      <c r="E286" s="210" t="s">
        <v>1</v>
      </c>
      <c r="F286" s="211" t="s">
        <v>286</v>
      </c>
      <c r="G286" s="209"/>
      <c r="H286" s="210" t="s">
        <v>1</v>
      </c>
      <c r="I286" s="212"/>
      <c r="J286" s="209"/>
      <c r="K286" s="209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152</v>
      </c>
      <c r="AU286" s="217" t="s">
        <v>146</v>
      </c>
      <c r="AV286" s="13" t="s">
        <v>81</v>
      </c>
      <c r="AW286" s="13" t="s">
        <v>30</v>
      </c>
      <c r="AX286" s="13" t="s">
        <v>73</v>
      </c>
      <c r="AY286" s="217" t="s">
        <v>137</v>
      </c>
    </row>
    <row r="287" spans="1:65" s="14" customFormat="1" ht="11.25">
      <c r="B287" s="218"/>
      <c r="C287" s="219"/>
      <c r="D287" s="202" t="s">
        <v>152</v>
      </c>
      <c r="E287" s="220" t="s">
        <v>1</v>
      </c>
      <c r="F287" s="221" t="s">
        <v>298</v>
      </c>
      <c r="G287" s="219"/>
      <c r="H287" s="222">
        <v>7.8380000000000001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152</v>
      </c>
      <c r="AU287" s="228" t="s">
        <v>146</v>
      </c>
      <c r="AV287" s="14" t="s">
        <v>83</v>
      </c>
      <c r="AW287" s="14" t="s">
        <v>30</v>
      </c>
      <c r="AX287" s="14" t="s">
        <v>73</v>
      </c>
      <c r="AY287" s="228" t="s">
        <v>137</v>
      </c>
    </row>
    <row r="288" spans="1:65" s="13" customFormat="1" ht="11.25">
      <c r="B288" s="208"/>
      <c r="C288" s="209"/>
      <c r="D288" s="202" t="s">
        <v>152</v>
      </c>
      <c r="E288" s="210" t="s">
        <v>1</v>
      </c>
      <c r="F288" s="211" t="s">
        <v>288</v>
      </c>
      <c r="G288" s="209"/>
      <c r="H288" s="210" t="s">
        <v>1</v>
      </c>
      <c r="I288" s="212"/>
      <c r="J288" s="209"/>
      <c r="K288" s="209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152</v>
      </c>
      <c r="AU288" s="217" t="s">
        <v>146</v>
      </c>
      <c r="AV288" s="13" t="s">
        <v>81</v>
      </c>
      <c r="AW288" s="13" t="s">
        <v>30</v>
      </c>
      <c r="AX288" s="13" t="s">
        <v>73</v>
      </c>
      <c r="AY288" s="217" t="s">
        <v>137</v>
      </c>
    </row>
    <row r="289" spans="1:65" s="14" customFormat="1" ht="11.25">
      <c r="B289" s="218"/>
      <c r="C289" s="219"/>
      <c r="D289" s="202" t="s">
        <v>152</v>
      </c>
      <c r="E289" s="220" t="s">
        <v>1</v>
      </c>
      <c r="F289" s="221" t="s">
        <v>299</v>
      </c>
      <c r="G289" s="219"/>
      <c r="H289" s="222">
        <v>3.74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152</v>
      </c>
      <c r="AU289" s="228" t="s">
        <v>146</v>
      </c>
      <c r="AV289" s="14" t="s">
        <v>83</v>
      </c>
      <c r="AW289" s="14" t="s">
        <v>30</v>
      </c>
      <c r="AX289" s="14" t="s">
        <v>73</v>
      </c>
      <c r="AY289" s="228" t="s">
        <v>137</v>
      </c>
    </row>
    <row r="290" spans="1:65" s="13" customFormat="1" ht="11.25">
      <c r="B290" s="208"/>
      <c r="C290" s="209"/>
      <c r="D290" s="202" t="s">
        <v>152</v>
      </c>
      <c r="E290" s="210" t="s">
        <v>1</v>
      </c>
      <c r="F290" s="211" t="s">
        <v>161</v>
      </c>
      <c r="G290" s="209"/>
      <c r="H290" s="210" t="s">
        <v>1</v>
      </c>
      <c r="I290" s="212"/>
      <c r="J290" s="209"/>
      <c r="K290" s="209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152</v>
      </c>
      <c r="AU290" s="217" t="s">
        <v>146</v>
      </c>
      <c r="AV290" s="13" t="s">
        <v>81</v>
      </c>
      <c r="AW290" s="13" t="s">
        <v>30</v>
      </c>
      <c r="AX290" s="13" t="s">
        <v>73</v>
      </c>
      <c r="AY290" s="217" t="s">
        <v>137</v>
      </c>
    </row>
    <row r="291" spans="1:65" s="14" customFormat="1" ht="11.25">
      <c r="B291" s="218"/>
      <c r="C291" s="219"/>
      <c r="D291" s="202" t="s">
        <v>152</v>
      </c>
      <c r="E291" s="220" t="s">
        <v>1</v>
      </c>
      <c r="F291" s="221" t="s">
        <v>300</v>
      </c>
      <c r="G291" s="219"/>
      <c r="H291" s="222">
        <v>4.5380000000000003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152</v>
      </c>
      <c r="AU291" s="228" t="s">
        <v>146</v>
      </c>
      <c r="AV291" s="14" t="s">
        <v>83</v>
      </c>
      <c r="AW291" s="14" t="s">
        <v>30</v>
      </c>
      <c r="AX291" s="14" t="s">
        <v>73</v>
      </c>
      <c r="AY291" s="228" t="s">
        <v>137</v>
      </c>
    </row>
    <row r="292" spans="1:65" s="13" customFormat="1" ht="11.25">
      <c r="B292" s="208"/>
      <c r="C292" s="209"/>
      <c r="D292" s="202" t="s">
        <v>152</v>
      </c>
      <c r="E292" s="210" t="s">
        <v>1</v>
      </c>
      <c r="F292" s="211" t="s">
        <v>226</v>
      </c>
      <c r="G292" s="209"/>
      <c r="H292" s="210" t="s">
        <v>1</v>
      </c>
      <c r="I292" s="212"/>
      <c r="J292" s="209"/>
      <c r="K292" s="209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152</v>
      </c>
      <c r="AU292" s="217" t="s">
        <v>146</v>
      </c>
      <c r="AV292" s="13" t="s">
        <v>81</v>
      </c>
      <c r="AW292" s="13" t="s">
        <v>30</v>
      </c>
      <c r="AX292" s="13" t="s">
        <v>73</v>
      </c>
      <c r="AY292" s="217" t="s">
        <v>137</v>
      </c>
    </row>
    <row r="293" spans="1:65" s="14" customFormat="1" ht="11.25">
      <c r="B293" s="218"/>
      <c r="C293" s="219"/>
      <c r="D293" s="202" t="s">
        <v>152</v>
      </c>
      <c r="E293" s="220" t="s">
        <v>1</v>
      </c>
      <c r="F293" s="221" t="s">
        <v>301</v>
      </c>
      <c r="G293" s="219"/>
      <c r="H293" s="222">
        <v>17.297999999999998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152</v>
      </c>
      <c r="AU293" s="228" t="s">
        <v>146</v>
      </c>
      <c r="AV293" s="14" t="s">
        <v>83</v>
      </c>
      <c r="AW293" s="14" t="s">
        <v>30</v>
      </c>
      <c r="AX293" s="14" t="s">
        <v>73</v>
      </c>
      <c r="AY293" s="228" t="s">
        <v>137</v>
      </c>
    </row>
    <row r="294" spans="1:65" s="16" customFormat="1" ht="11.25">
      <c r="B294" s="240"/>
      <c r="C294" s="241"/>
      <c r="D294" s="202" t="s">
        <v>152</v>
      </c>
      <c r="E294" s="242" t="s">
        <v>1</v>
      </c>
      <c r="F294" s="243" t="s">
        <v>202</v>
      </c>
      <c r="G294" s="241"/>
      <c r="H294" s="244">
        <v>149.125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152</v>
      </c>
      <c r="AU294" s="250" t="s">
        <v>146</v>
      </c>
      <c r="AV294" s="16" t="s">
        <v>145</v>
      </c>
      <c r="AW294" s="16" t="s">
        <v>30</v>
      </c>
      <c r="AX294" s="16" t="s">
        <v>81</v>
      </c>
      <c r="AY294" s="250" t="s">
        <v>137</v>
      </c>
    </row>
    <row r="295" spans="1:65" s="2" customFormat="1" ht="33" customHeight="1">
      <c r="A295" s="35"/>
      <c r="B295" s="36"/>
      <c r="C295" s="188" t="s">
        <v>302</v>
      </c>
      <c r="D295" s="188" t="s">
        <v>141</v>
      </c>
      <c r="E295" s="189" t="s">
        <v>303</v>
      </c>
      <c r="F295" s="190" t="s">
        <v>304</v>
      </c>
      <c r="G295" s="191" t="s">
        <v>238</v>
      </c>
      <c r="H295" s="192">
        <v>40.671999999999997</v>
      </c>
      <c r="I295" s="193"/>
      <c r="J295" s="194">
        <f>ROUND(I295*H295,2)</f>
        <v>0</v>
      </c>
      <c r="K295" s="195"/>
      <c r="L295" s="40"/>
      <c r="M295" s="196" t="s">
        <v>1</v>
      </c>
      <c r="N295" s="197" t="s">
        <v>38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145</v>
      </c>
      <c r="AT295" s="200" t="s">
        <v>141</v>
      </c>
      <c r="AU295" s="200" t="s">
        <v>146</v>
      </c>
      <c r="AY295" s="18" t="s">
        <v>137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8" t="s">
        <v>81</v>
      </c>
      <c r="BK295" s="201">
        <f>ROUND(I295*H295,2)</f>
        <v>0</v>
      </c>
      <c r="BL295" s="18" t="s">
        <v>145</v>
      </c>
      <c r="BM295" s="200" t="s">
        <v>305</v>
      </c>
    </row>
    <row r="296" spans="1:65" s="2" customFormat="1" ht="29.25">
      <c r="A296" s="35"/>
      <c r="B296" s="36"/>
      <c r="C296" s="37"/>
      <c r="D296" s="202" t="s">
        <v>148</v>
      </c>
      <c r="E296" s="37"/>
      <c r="F296" s="203" t="s">
        <v>306</v>
      </c>
      <c r="G296" s="37"/>
      <c r="H296" s="37"/>
      <c r="I296" s="204"/>
      <c r="J296" s="37"/>
      <c r="K296" s="37"/>
      <c r="L296" s="40"/>
      <c r="M296" s="205"/>
      <c r="N296" s="206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148</v>
      </c>
      <c r="AU296" s="18" t="s">
        <v>146</v>
      </c>
    </row>
    <row r="297" spans="1:65" s="13" customFormat="1" ht="11.25">
      <c r="B297" s="208"/>
      <c r="C297" s="209"/>
      <c r="D297" s="202" t="s">
        <v>152</v>
      </c>
      <c r="E297" s="210" t="s">
        <v>1</v>
      </c>
      <c r="F297" s="211" t="s">
        <v>282</v>
      </c>
      <c r="G297" s="209"/>
      <c r="H297" s="210" t="s">
        <v>1</v>
      </c>
      <c r="I297" s="212"/>
      <c r="J297" s="209"/>
      <c r="K297" s="209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152</v>
      </c>
      <c r="AU297" s="217" t="s">
        <v>146</v>
      </c>
      <c r="AV297" s="13" t="s">
        <v>81</v>
      </c>
      <c r="AW297" s="13" t="s">
        <v>30</v>
      </c>
      <c r="AX297" s="13" t="s">
        <v>73</v>
      </c>
      <c r="AY297" s="217" t="s">
        <v>137</v>
      </c>
    </row>
    <row r="298" spans="1:65" s="14" customFormat="1" ht="11.25">
      <c r="B298" s="218"/>
      <c r="C298" s="219"/>
      <c r="D298" s="202" t="s">
        <v>152</v>
      </c>
      <c r="E298" s="220" t="s">
        <v>1</v>
      </c>
      <c r="F298" s="221" t="s">
        <v>307</v>
      </c>
      <c r="G298" s="219"/>
      <c r="H298" s="222">
        <v>22.81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152</v>
      </c>
      <c r="AU298" s="228" t="s">
        <v>146</v>
      </c>
      <c r="AV298" s="14" t="s">
        <v>83</v>
      </c>
      <c r="AW298" s="14" t="s">
        <v>30</v>
      </c>
      <c r="AX298" s="14" t="s">
        <v>73</v>
      </c>
      <c r="AY298" s="228" t="s">
        <v>137</v>
      </c>
    </row>
    <row r="299" spans="1:65" s="13" customFormat="1" ht="11.25">
      <c r="B299" s="208"/>
      <c r="C299" s="209"/>
      <c r="D299" s="202" t="s">
        <v>152</v>
      </c>
      <c r="E299" s="210" t="s">
        <v>1</v>
      </c>
      <c r="F299" s="211" t="s">
        <v>284</v>
      </c>
      <c r="G299" s="209"/>
      <c r="H299" s="210" t="s">
        <v>1</v>
      </c>
      <c r="I299" s="212"/>
      <c r="J299" s="209"/>
      <c r="K299" s="209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152</v>
      </c>
      <c r="AU299" s="217" t="s">
        <v>146</v>
      </c>
      <c r="AV299" s="13" t="s">
        <v>81</v>
      </c>
      <c r="AW299" s="13" t="s">
        <v>30</v>
      </c>
      <c r="AX299" s="13" t="s">
        <v>73</v>
      </c>
      <c r="AY299" s="217" t="s">
        <v>137</v>
      </c>
    </row>
    <row r="300" spans="1:65" s="14" customFormat="1" ht="11.25">
      <c r="B300" s="218"/>
      <c r="C300" s="219"/>
      <c r="D300" s="202" t="s">
        <v>152</v>
      </c>
      <c r="E300" s="220" t="s">
        <v>1</v>
      </c>
      <c r="F300" s="221" t="s">
        <v>308</v>
      </c>
      <c r="G300" s="219"/>
      <c r="H300" s="222">
        <v>8.7479999999999993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152</v>
      </c>
      <c r="AU300" s="228" t="s">
        <v>146</v>
      </c>
      <c r="AV300" s="14" t="s">
        <v>83</v>
      </c>
      <c r="AW300" s="14" t="s">
        <v>30</v>
      </c>
      <c r="AX300" s="14" t="s">
        <v>73</v>
      </c>
      <c r="AY300" s="228" t="s">
        <v>137</v>
      </c>
    </row>
    <row r="301" spans="1:65" s="13" customFormat="1" ht="11.25">
      <c r="B301" s="208"/>
      <c r="C301" s="209"/>
      <c r="D301" s="202" t="s">
        <v>152</v>
      </c>
      <c r="E301" s="210" t="s">
        <v>1</v>
      </c>
      <c r="F301" s="211" t="s">
        <v>286</v>
      </c>
      <c r="G301" s="209"/>
      <c r="H301" s="210" t="s">
        <v>1</v>
      </c>
      <c r="I301" s="212"/>
      <c r="J301" s="209"/>
      <c r="K301" s="209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152</v>
      </c>
      <c r="AU301" s="217" t="s">
        <v>146</v>
      </c>
      <c r="AV301" s="13" t="s">
        <v>81</v>
      </c>
      <c r="AW301" s="13" t="s">
        <v>30</v>
      </c>
      <c r="AX301" s="13" t="s">
        <v>73</v>
      </c>
      <c r="AY301" s="217" t="s">
        <v>137</v>
      </c>
    </row>
    <row r="302" spans="1:65" s="14" customFormat="1" ht="11.25">
      <c r="B302" s="218"/>
      <c r="C302" s="219"/>
      <c r="D302" s="202" t="s">
        <v>152</v>
      </c>
      <c r="E302" s="220" t="s">
        <v>1</v>
      </c>
      <c r="F302" s="221" t="s">
        <v>309</v>
      </c>
      <c r="G302" s="219"/>
      <c r="H302" s="222">
        <v>2.1379999999999999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152</v>
      </c>
      <c r="AU302" s="228" t="s">
        <v>146</v>
      </c>
      <c r="AV302" s="14" t="s">
        <v>83</v>
      </c>
      <c r="AW302" s="14" t="s">
        <v>30</v>
      </c>
      <c r="AX302" s="14" t="s">
        <v>73</v>
      </c>
      <c r="AY302" s="228" t="s">
        <v>137</v>
      </c>
    </row>
    <row r="303" spans="1:65" s="13" customFormat="1" ht="11.25">
      <c r="B303" s="208"/>
      <c r="C303" s="209"/>
      <c r="D303" s="202" t="s">
        <v>152</v>
      </c>
      <c r="E303" s="210" t="s">
        <v>1</v>
      </c>
      <c r="F303" s="211" t="s">
        <v>288</v>
      </c>
      <c r="G303" s="209"/>
      <c r="H303" s="210" t="s">
        <v>1</v>
      </c>
      <c r="I303" s="212"/>
      <c r="J303" s="209"/>
      <c r="K303" s="209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152</v>
      </c>
      <c r="AU303" s="217" t="s">
        <v>146</v>
      </c>
      <c r="AV303" s="13" t="s">
        <v>81</v>
      </c>
      <c r="AW303" s="13" t="s">
        <v>30</v>
      </c>
      <c r="AX303" s="13" t="s">
        <v>73</v>
      </c>
      <c r="AY303" s="217" t="s">
        <v>137</v>
      </c>
    </row>
    <row r="304" spans="1:65" s="14" customFormat="1" ht="11.25">
      <c r="B304" s="218"/>
      <c r="C304" s="219"/>
      <c r="D304" s="202" t="s">
        <v>152</v>
      </c>
      <c r="E304" s="220" t="s">
        <v>1</v>
      </c>
      <c r="F304" s="221" t="s">
        <v>310</v>
      </c>
      <c r="G304" s="219"/>
      <c r="H304" s="222">
        <v>1.02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152</v>
      </c>
      <c r="AU304" s="228" t="s">
        <v>146</v>
      </c>
      <c r="AV304" s="14" t="s">
        <v>83</v>
      </c>
      <c r="AW304" s="14" t="s">
        <v>30</v>
      </c>
      <c r="AX304" s="14" t="s">
        <v>73</v>
      </c>
      <c r="AY304" s="228" t="s">
        <v>137</v>
      </c>
    </row>
    <row r="305" spans="1:65" s="13" customFormat="1" ht="11.25">
      <c r="B305" s="208"/>
      <c r="C305" s="209"/>
      <c r="D305" s="202" t="s">
        <v>152</v>
      </c>
      <c r="E305" s="210" t="s">
        <v>1</v>
      </c>
      <c r="F305" s="211" t="s">
        <v>161</v>
      </c>
      <c r="G305" s="209"/>
      <c r="H305" s="210" t="s">
        <v>1</v>
      </c>
      <c r="I305" s="212"/>
      <c r="J305" s="209"/>
      <c r="K305" s="209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152</v>
      </c>
      <c r="AU305" s="217" t="s">
        <v>146</v>
      </c>
      <c r="AV305" s="13" t="s">
        <v>81</v>
      </c>
      <c r="AW305" s="13" t="s">
        <v>30</v>
      </c>
      <c r="AX305" s="13" t="s">
        <v>73</v>
      </c>
      <c r="AY305" s="217" t="s">
        <v>137</v>
      </c>
    </row>
    <row r="306" spans="1:65" s="14" customFormat="1" ht="11.25">
      <c r="B306" s="218"/>
      <c r="C306" s="219"/>
      <c r="D306" s="202" t="s">
        <v>152</v>
      </c>
      <c r="E306" s="220" t="s">
        <v>1</v>
      </c>
      <c r="F306" s="221" t="s">
        <v>311</v>
      </c>
      <c r="G306" s="219"/>
      <c r="H306" s="222">
        <v>1.238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152</v>
      </c>
      <c r="AU306" s="228" t="s">
        <v>146</v>
      </c>
      <c r="AV306" s="14" t="s">
        <v>83</v>
      </c>
      <c r="AW306" s="14" t="s">
        <v>30</v>
      </c>
      <c r="AX306" s="14" t="s">
        <v>73</v>
      </c>
      <c r="AY306" s="228" t="s">
        <v>137</v>
      </c>
    </row>
    <row r="307" spans="1:65" s="13" customFormat="1" ht="11.25">
      <c r="B307" s="208"/>
      <c r="C307" s="209"/>
      <c r="D307" s="202" t="s">
        <v>152</v>
      </c>
      <c r="E307" s="210" t="s">
        <v>1</v>
      </c>
      <c r="F307" s="211" t="s">
        <v>226</v>
      </c>
      <c r="G307" s="209"/>
      <c r="H307" s="210" t="s">
        <v>1</v>
      </c>
      <c r="I307" s="212"/>
      <c r="J307" s="209"/>
      <c r="K307" s="209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152</v>
      </c>
      <c r="AU307" s="217" t="s">
        <v>146</v>
      </c>
      <c r="AV307" s="13" t="s">
        <v>81</v>
      </c>
      <c r="AW307" s="13" t="s">
        <v>30</v>
      </c>
      <c r="AX307" s="13" t="s">
        <v>73</v>
      </c>
      <c r="AY307" s="217" t="s">
        <v>137</v>
      </c>
    </row>
    <row r="308" spans="1:65" s="14" customFormat="1" ht="11.25">
      <c r="B308" s="218"/>
      <c r="C308" s="219"/>
      <c r="D308" s="202" t="s">
        <v>152</v>
      </c>
      <c r="E308" s="220" t="s">
        <v>1</v>
      </c>
      <c r="F308" s="221" t="s">
        <v>312</v>
      </c>
      <c r="G308" s="219"/>
      <c r="H308" s="222">
        <v>4.718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152</v>
      </c>
      <c r="AU308" s="228" t="s">
        <v>146</v>
      </c>
      <c r="AV308" s="14" t="s">
        <v>83</v>
      </c>
      <c r="AW308" s="14" t="s">
        <v>30</v>
      </c>
      <c r="AX308" s="14" t="s">
        <v>73</v>
      </c>
      <c r="AY308" s="228" t="s">
        <v>137</v>
      </c>
    </row>
    <row r="309" spans="1:65" s="16" customFormat="1" ht="11.25">
      <c r="B309" s="240"/>
      <c r="C309" s="241"/>
      <c r="D309" s="202" t="s">
        <v>152</v>
      </c>
      <c r="E309" s="242" t="s">
        <v>1</v>
      </c>
      <c r="F309" s="243" t="s">
        <v>202</v>
      </c>
      <c r="G309" s="241"/>
      <c r="H309" s="244">
        <v>40.671999999999997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AT309" s="250" t="s">
        <v>152</v>
      </c>
      <c r="AU309" s="250" t="s">
        <v>146</v>
      </c>
      <c r="AV309" s="16" t="s">
        <v>145</v>
      </c>
      <c r="AW309" s="16" t="s">
        <v>30</v>
      </c>
      <c r="AX309" s="16" t="s">
        <v>81</v>
      </c>
      <c r="AY309" s="250" t="s">
        <v>137</v>
      </c>
    </row>
    <row r="310" spans="1:65" s="2" customFormat="1" ht="33" customHeight="1">
      <c r="A310" s="35"/>
      <c r="B310" s="36"/>
      <c r="C310" s="188" t="s">
        <v>7</v>
      </c>
      <c r="D310" s="188" t="s">
        <v>141</v>
      </c>
      <c r="E310" s="189" t="s">
        <v>313</v>
      </c>
      <c r="F310" s="190" t="s">
        <v>314</v>
      </c>
      <c r="G310" s="191" t="s">
        <v>238</v>
      </c>
      <c r="H310" s="192">
        <v>27.113</v>
      </c>
      <c r="I310" s="193"/>
      <c r="J310" s="194">
        <f>ROUND(I310*H310,2)</f>
        <v>0</v>
      </c>
      <c r="K310" s="195"/>
      <c r="L310" s="40"/>
      <c r="M310" s="196" t="s">
        <v>1</v>
      </c>
      <c r="N310" s="197" t="s">
        <v>38</v>
      </c>
      <c r="O310" s="72"/>
      <c r="P310" s="198">
        <f>O310*H310</f>
        <v>0</v>
      </c>
      <c r="Q310" s="198">
        <v>0</v>
      </c>
      <c r="R310" s="198">
        <f>Q310*H310</f>
        <v>0</v>
      </c>
      <c r="S310" s="198">
        <v>0</v>
      </c>
      <c r="T310" s="19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145</v>
      </c>
      <c r="AT310" s="200" t="s">
        <v>141</v>
      </c>
      <c r="AU310" s="200" t="s">
        <v>146</v>
      </c>
      <c r="AY310" s="18" t="s">
        <v>137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81</v>
      </c>
      <c r="BK310" s="201">
        <f>ROUND(I310*H310,2)</f>
        <v>0</v>
      </c>
      <c r="BL310" s="18" t="s">
        <v>145</v>
      </c>
      <c r="BM310" s="200" t="s">
        <v>315</v>
      </c>
    </row>
    <row r="311" spans="1:65" s="2" customFormat="1" ht="29.25">
      <c r="A311" s="35"/>
      <c r="B311" s="36"/>
      <c r="C311" s="37"/>
      <c r="D311" s="202" t="s">
        <v>148</v>
      </c>
      <c r="E311" s="37"/>
      <c r="F311" s="203" t="s">
        <v>316</v>
      </c>
      <c r="G311" s="37"/>
      <c r="H311" s="37"/>
      <c r="I311" s="204"/>
      <c r="J311" s="37"/>
      <c r="K311" s="37"/>
      <c r="L311" s="40"/>
      <c r="M311" s="205"/>
      <c r="N311" s="206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148</v>
      </c>
      <c r="AU311" s="18" t="s">
        <v>146</v>
      </c>
    </row>
    <row r="312" spans="1:65" s="13" customFormat="1" ht="11.25">
      <c r="B312" s="208"/>
      <c r="C312" s="209"/>
      <c r="D312" s="202" t="s">
        <v>152</v>
      </c>
      <c r="E312" s="210" t="s">
        <v>1</v>
      </c>
      <c r="F312" s="211" t="s">
        <v>282</v>
      </c>
      <c r="G312" s="209"/>
      <c r="H312" s="210" t="s">
        <v>1</v>
      </c>
      <c r="I312" s="212"/>
      <c r="J312" s="209"/>
      <c r="K312" s="209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152</v>
      </c>
      <c r="AU312" s="217" t="s">
        <v>146</v>
      </c>
      <c r="AV312" s="13" t="s">
        <v>81</v>
      </c>
      <c r="AW312" s="13" t="s">
        <v>30</v>
      </c>
      <c r="AX312" s="13" t="s">
        <v>73</v>
      </c>
      <c r="AY312" s="217" t="s">
        <v>137</v>
      </c>
    </row>
    <row r="313" spans="1:65" s="14" customFormat="1" ht="11.25">
      <c r="B313" s="218"/>
      <c r="C313" s="219"/>
      <c r="D313" s="202" t="s">
        <v>152</v>
      </c>
      <c r="E313" s="220" t="s">
        <v>1</v>
      </c>
      <c r="F313" s="221" t="s">
        <v>317</v>
      </c>
      <c r="G313" s="219"/>
      <c r="H313" s="222">
        <v>15.206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152</v>
      </c>
      <c r="AU313" s="228" t="s">
        <v>146</v>
      </c>
      <c r="AV313" s="14" t="s">
        <v>83</v>
      </c>
      <c r="AW313" s="14" t="s">
        <v>30</v>
      </c>
      <c r="AX313" s="14" t="s">
        <v>73</v>
      </c>
      <c r="AY313" s="228" t="s">
        <v>137</v>
      </c>
    </row>
    <row r="314" spans="1:65" s="13" customFormat="1" ht="11.25">
      <c r="B314" s="208"/>
      <c r="C314" s="209"/>
      <c r="D314" s="202" t="s">
        <v>152</v>
      </c>
      <c r="E314" s="210" t="s">
        <v>1</v>
      </c>
      <c r="F314" s="211" t="s">
        <v>284</v>
      </c>
      <c r="G314" s="209"/>
      <c r="H314" s="210" t="s">
        <v>1</v>
      </c>
      <c r="I314" s="212"/>
      <c r="J314" s="209"/>
      <c r="K314" s="209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152</v>
      </c>
      <c r="AU314" s="217" t="s">
        <v>146</v>
      </c>
      <c r="AV314" s="13" t="s">
        <v>81</v>
      </c>
      <c r="AW314" s="13" t="s">
        <v>30</v>
      </c>
      <c r="AX314" s="13" t="s">
        <v>73</v>
      </c>
      <c r="AY314" s="217" t="s">
        <v>137</v>
      </c>
    </row>
    <row r="315" spans="1:65" s="14" customFormat="1" ht="11.25">
      <c r="B315" s="218"/>
      <c r="C315" s="219"/>
      <c r="D315" s="202" t="s">
        <v>152</v>
      </c>
      <c r="E315" s="220" t="s">
        <v>1</v>
      </c>
      <c r="F315" s="221" t="s">
        <v>318</v>
      </c>
      <c r="G315" s="219"/>
      <c r="H315" s="222">
        <v>5.8319999999999999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152</v>
      </c>
      <c r="AU315" s="228" t="s">
        <v>146</v>
      </c>
      <c r="AV315" s="14" t="s">
        <v>83</v>
      </c>
      <c r="AW315" s="14" t="s">
        <v>30</v>
      </c>
      <c r="AX315" s="14" t="s">
        <v>73</v>
      </c>
      <c r="AY315" s="228" t="s">
        <v>137</v>
      </c>
    </row>
    <row r="316" spans="1:65" s="13" customFormat="1" ht="11.25">
      <c r="B316" s="208"/>
      <c r="C316" s="209"/>
      <c r="D316" s="202" t="s">
        <v>152</v>
      </c>
      <c r="E316" s="210" t="s">
        <v>1</v>
      </c>
      <c r="F316" s="211" t="s">
        <v>286</v>
      </c>
      <c r="G316" s="209"/>
      <c r="H316" s="210" t="s">
        <v>1</v>
      </c>
      <c r="I316" s="212"/>
      <c r="J316" s="209"/>
      <c r="K316" s="209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152</v>
      </c>
      <c r="AU316" s="217" t="s">
        <v>146</v>
      </c>
      <c r="AV316" s="13" t="s">
        <v>81</v>
      </c>
      <c r="AW316" s="13" t="s">
        <v>30</v>
      </c>
      <c r="AX316" s="13" t="s">
        <v>73</v>
      </c>
      <c r="AY316" s="217" t="s">
        <v>137</v>
      </c>
    </row>
    <row r="317" spans="1:65" s="14" customFormat="1" ht="11.25">
      <c r="B317" s="218"/>
      <c r="C317" s="219"/>
      <c r="D317" s="202" t="s">
        <v>152</v>
      </c>
      <c r="E317" s="220" t="s">
        <v>1</v>
      </c>
      <c r="F317" s="221" t="s">
        <v>319</v>
      </c>
      <c r="G317" s="219"/>
      <c r="H317" s="222">
        <v>1.425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152</v>
      </c>
      <c r="AU317" s="228" t="s">
        <v>146</v>
      </c>
      <c r="AV317" s="14" t="s">
        <v>83</v>
      </c>
      <c r="AW317" s="14" t="s">
        <v>30</v>
      </c>
      <c r="AX317" s="14" t="s">
        <v>73</v>
      </c>
      <c r="AY317" s="228" t="s">
        <v>137</v>
      </c>
    </row>
    <row r="318" spans="1:65" s="13" customFormat="1" ht="11.25">
      <c r="B318" s="208"/>
      <c r="C318" s="209"/>
      <c r="D318" s="202" t="s">
        <v>152</v>
      </c>
      <c r="E318" s="210" t="s">
        <v>1</v>
      </c>
      <c r="F318" s="211" t="s">
        <v>288</v>
      </c>
      <c r="G318" s="209"/>
      <c r="H318" s="210" t="s">
        <v>1</v>
      </c>
      <c r="I318" s="212"/>
      <c r="J318" s="209"/>
      <c r="K318" s="209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152</v>
      </c>
      <c r="AU318" s="217" t="s">
        <v>146</v>
      </c>
      <c r="AV318" s="13" t="s">
        <v>81</v>
      </c>
      <c r="AW318" s="13" t="s">
        <v>30</v>
      </c>
      <c r="AX318" s="13" t="s">
        <v>73</v>
      </c>
      <c r="AY318" s="217" t="s">
        <v>137</v>
      </c>
    </row>
    <row r="319" spans="1:65" s="14" customFormat="1" ht="11.25">
      <c r="B319" s="218"/>
      <c r="C319" s="219"/>
      <c r="D319" s="202" t="s">
        <v>152</v>
      </c>
      <c r="E319" s="220" t="s">
        <v>1</v>
      </c>
      <c r="F319" s="221" t="s">
        <v>320</v>
      </c>
      <c r="G319" s="219"/>
      <c r="H319" s="222">
        <v>0.68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152</v>
      </c>
      <c r="AU319" s="228" t="s">
        <v>146</v>
      </c>
      <c r="AV319" s="14" t="s">
        <v>83</v>
      </c>
      <c r="AW319" s="14" t="s">
        <v>30</v>
      </c>
      <c r="AX319" s="14" t="s">
        <v>73</v>
      </c>
      <c r="AY319" s="228" t="s">
        <v>137</v>
      </c>
    </row>
    <row r="320" spans="1:65" s="13" customFormat="1" ht="11.25">
      <c r="B320" s="208"/>
      <c r="C320" s="209"/>
      <c r="D320" s="202" t="s">
        <v>152</v>
      </c>
      <c r="E320" s="210" t="s">
        <v>1</v>
      </c>
      <c r="F320" s="211" t="s">
        <v>161</v>
      </c>
      <c r="G320" s="209"/>
      <c r="H320" s="210" t="s">
        <v>1</v>
      </c>
      <c r="I320" s="212"/>
      <c r="J320" s="209"/>
      <c r="K320" s="209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152</v>
      </c>
      <c r="AU320" s="217" t="s">
        <v>146</v>
      </c>
      <c r="AV320" s="13" t="s">
        <v>81</v>
      </c>
      <c r="AW320" s="13" t="s">
        <v>30</v>
      </c>
      <c r="AX320" s="13" t="s">
        <v>73</v>
      </c>
      <c r="AY320" s="217" t="s">
        <v>137</v>
      </c>
    </row>
    <row r="321" spans="1:65" s="14" customFormat="1" ht="11.25">
      <c r="B321" s="218"/>
      <c r="C321" s="219"/>
      <c r="D321" s="202" t="s">
        <v>152</v>
      </c>
      <c r="E321" s="220" t="s">
        <v>1</v>
      </c>
      <c r="F321" s="221" t="s">
        <v>321</v>
      </c>
      <c r="G321" s="219"/>
      <c r="H321" s="222">
        <v>0.82499999999999996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152</v>
      </c>
      <c r="AU321" s="228" t="s">
        <v>146</v>
      </c>
      <c r="AV321" s="14" t="s">
        <v>83</v>
      </c>
      <c r="AW321" s="14" t="s">
        <v>30</v>
      </c>
      <c r="AX321" s="14" t="s">
        <v>73</v>
      </c>
      <c r="AY321" s="228" t="s">
        <v>137</v>
      </c>
    </row>
    <row r="322" spans="1:65" s="13" customFormat="1" ht="11.25">
      <c r="B322" s="208"/>
      <c r="C322" s="209"/>
      <c r="D322" s="202" t="s">
        <v>152</v>
      </c>
      <c r="E322" s="210" t="s">
        <v>1</v>
      </c>
      <c r="F322" s="211" t="s">
        <v>226</v>
      </c>
      <c r="G322" s="209"/>
      <c r="H322" s="210" t="s">
        <v>1</v>
      </c>
      <c r="I322" s="212"/>
      <c r="J322" s="209"/>
      <c r="K322" s="209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152</v>
      </c>
      <c r="AU322" s="217" t="s">
        <v>146</v>
      </c>
      <c r="AV322" s="13" t="s">
        <v>81</v>
      </c>
      <c r="AW322" s="13" t="s">
        <v>30</v>
      </c>
      <c r="AX322" s="13" t="s">
        <v>73</v>
      </c>
      <c r="AY322" s="217" t="s">
        <v>137</v>
      </c>
    </row>
    <row r="323" spans="1:65" s="14" customFormat="1" ht="11.25">
      <c r="B323" s="218"/>
      <c r="C323" s="219"/>
      <c r="D323" s="202" t="s">
        <v>152</v>
      </c>
      <c r="E323" s="220" t="s">
        <v>1</v>
      </c>
      <c r="F323" s="221" t="s">
        <v>322</v>
      </c>
      <c r="G323" s="219"/>
      <c r="H323" s="222">
        <v>3.145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152</v>
      </c>
      <c r="AU323" s="228" t="s">
        <v>146</v>
      </c>
      <c r="AV323" s="14" t="s">
        <v>83</v>
      </c>
      <c r="AW323" s="14" t="s">
        <v>30</v>
      </c>
      <c r="AX323" s="14" t="s">
        <v>73</v>
      </c>
      <c r="AY323" s="228" t="s">
        <v>137</v>
      </c>
    </row>
    <row r="324" spans="1:65" s="16" customFormat="1" ht="11.25">
      <c r="B324" s="240"/>
      <c r="C324" s="241"/>
      <c r="D324" s="202" t="s">
        <v>152</v>
      </c>
      <c r="E324" s="242" t="s">
        <v>1</v>
      </c>
      <c r="F324" s="243" t="s">
        <v>202</v>
      </c>
      <c r="G324" s="241"/>
      <c r="H324" s="244">
        <v>27.113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152</v>
      </c>
      <c r="AU324" s="250" t="s">
        <v>146</v>
      </c>
      <c r="AV324" s="16" t="s">
        <v>145</v>
      </c>
      <c r="AW324" s="16" t="s">
        <v>30</v>
      </c>
      <c r="AX324" s="16" t="s">
        <v>81</v>
      </c>
      <c r="AY324" s="250" t="s">
        <v>137</v>
      </c>
    </row>
    <row r="325" spans="1:65" s="2" customFormat="1" ht="33" customHeight="1">
      <c r="A325" s="35"/>
      <c r="B325" s="36"/>
      <c r="C325" s="188" t="s">
        <v>323</v>
      </c>
      <c r="D325" s="188" t="s">
        <v>141</v>
      </c>
      <c r="E325" s="189" t="s">
        <v>324</v>
      </c>
      <c r="F325" s="190" t="s">
        <v>325</v>
      </c>
      <c r="G325" s="191" t="s">
        <v>238</v>
      </c>
      <c r="H325" s="192">
        <v>7.92</v>
      </c>
      <c r="I325" s="193"/>
      <c r="J325" s="194">
        <f>ROUND(I325*H325,2)</f>
        <v>0</v>
      </c>
      <c r="K325" s="195"/>
      <c r="L325" s="40"/>
      <c r="M325" s="196" t="s">
        <v>1</v>
      </c>
      <c r="N325" s="197" t="s">
        <v>38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145</v>
      </c>
      <c r="AT325" s="200" t="s">
        <v>141</v>
      </c>
      <c r="AU325" s="200" t="s">
        <v>146</v>
      </c>
      <c r="AY325" s="18" t="s">
        <v>137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81</v>
      </c>
      <c r="BK325" s="201">
        <f>ROUND(I325*H325,2)</f>
        <v>0</v>
      </c>
      <c r="BL325" s="18" t="s">
        <v>145</v>
      </c>
      <c r="BM325" s="200" t="s">
        <v>326</v>
      </c>
    </row>
    <row r="326" spans="1:65" s="2" customFormat="1" ht="29.25">
      <c r="A326" s="35"/>
      <c r="B326" s="36"/>
      <c r="C326" s="37"/>
      <c r="D326" s="202" t="s">
        <v>148</v>
      </c>
      <c r="E326" s="37"/>
      <c r="F326" s="203" t="s">
        <v>327</v>
      </c>
      <c r="G326" s="37"/>
      <c r="H326" s="37"/>
      <c r="I326" s="204"/>
      <c r="J326" s="37"/>
      <c r="K326" s="37"/>
      <c r="L326" s="40"/>
      <c r="M326" s="205"/>
      <c r="N326" s="206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148</v>
      </c>
      <c r="AU326" s="18" t="s">
        <v>146</v>
      </c>
    </row>
    <row r="327" spans="1:65" s="14" customFormat="1" ht="11.25">
      <c r="B327" s="218"/>
      <c r="C327" s="219"/>
      <c r="D327" s="202" t="s">
        <v>152</v>
      </c>
      <c r="E327" s="220" t="s">
        <v>1</v>
      </c>
      <c r="F327" s="221" t="s">
        <v>328</v>
      </c>
      <c r="G327" s="219"/>
      <c r="H327" s="222">
        <v>7.92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152</v>
      </c>
      <c r="AU327" s="228" t="s">
        <v>146</v>
      </c>
      <c r="AV327" s="14" t="s">
        <v>83</v>
      </c>
      <c r="AW327" s="14" t="s">
        <v>30</v>
      </c>
      <c r="AX327" s="14" t="s">
        <v>73</v>
      </c>
      <c r="AY327" s="228" t="s">
        <v>137</v>
      </c>
    </row>
    <row r="328" spans="1:65" s="16" customFormat="1" ht="11.25">
      <c r="B328" s="240"/>
      <c r="C328" s="241"/>
      <c r="D328" s="202" t="s">
        <v>152</v>
      </c>
      <c r="E328" s="242" t="s">
        <v>1</v>
      </c>
      <c r="F328" s="243" t="s">
        <v>202</v>
      </c>
      <c r="G328" s="241"/>
      <c r="H328" s="244">
        <v>7.92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152</v>
      </c>
      <c r="AU328" s="250" t="s">
        <v>146</v>
      </c>
      <c r="AV328" s="16" t="s">
        <v>145</v>
      </c>
      <c r="AW328" s="16" t="s">
        <v>30</v>
      </c>
      <c r="AX328" s="16" t="s">
        <v>81</v>
      </c>
      <c r="AY328" s="250" t="s">
        <v>137</v>
      </c>
    </row>
    <row r="329" spans="1:65" s="12" customFormat="1" ht="20.85" customHeight="1">
      <c r="B329" s="172"/>
      <c r="C329" s="173"/>
      <c r="D329" s="174" t="s">
        <v>72</v>
      </c>
      <c r="E329" s="186" t="s">
        <v>8</v>
      </c>
      <c r="F329" s="186" t="s">
        <v>329</v>
      </c>
      <c r="G329" s="173"/>
      <c r="H329" s="173"/>
      <c r="I329" s="176"/>
      <c r="J329" s="187">
        <f>BK329</f>
        <v>0</v>
      </c>
      <c r="K329" s="173"/>
      <c r="L329" s="178"/>
      <c r="M329" s="179"/>
      <c r="N329" s="180"/>
      <c r="O329" s="180"/>
      <c r="P329" s="181">
        <f>SUM(P330:P343)</f>
        <v>0</v>
      </c>
      <c r="Q329" s="180"/>
      <c r="R329" s="181">
        <f>SUM(R330:R343)</f>
        <v>0.440496</v>
      </c>
      <c r="S329" s="180"/>
      <c r="T329" s="182">
        <f>SUM(T330:T343)</f>
        <v>0</v>
      </c>
      <c r="AR329" s="183" t="s">
        <v>81</v>
      </c>
      <c r="AT329" s="184" t="s">
        <v>72</v>
      </c>
      <c r="AU329" s="184" t="s">
        <v>83</v>
      </c>
      <c r="AY329" s="183" t="s">
        <v>137</v>
      </c>
      <c r="BK329" s="185">
        <f>SUM(BK330:BK343)</f>
        <v>0</v>
      </c>
    </row>
    <row r="330" spans="1:65" s="2" customFormat="1" ht="21.75" customHeight="1">
      <c r="A330" s="35"/>
      <c r="B330" s="36"/>
      <c r="C330" s="188" t="s">
        <v>330</v>
      </c>
      <c r="D330" s="188" t="s">
        <v>141</v>
      </c>
      <c r="E330" s="189" t="s">
        <v>331</v>
      </c>
      <c r="F330" s="190" t="s">
        <v>332</v>
      </c>
      <c r="G330" s="191" t="s">
        <v>144</v>
      </c>
      <c r="H330" s="192">
        <v>524.4</v>
      </c>
      <c r="I330" s="193"/>
      <c r="J330" s="194">
        <f>ROUND(I330*H330,2)</f>
        <v>0</v>
      </c>
      <c r="K330" s="195"/>
      <c r="L330" s="40"/>
      <c r="M330" s="196" t="s">
        <v>1</v>
      </c>
      <c r="N330" s="197" t="s">
        <v>38</v>
      </c>
      <c r="O330" s="72"/>
      <c r="P330" s="198">
        <f>O330*H330</f>
        <v>0</v>
      </c>
      <c r="Q330" s="198">
        <v>8.4000000000000003E-4</v>
      </c>
      <c r="R330" s="198">
        <f>Q330*H330</f>
        <v>0.440496</v>
      </c>
      <c r="S330" s="198">
        <v>0</v>
      </c>
      <c r="T330" s="19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145</v>
      </c>
      <c r="AT330" s="200" t="s">
        <v>141</v>
      </c>
      <c r="AU330" s="200" t="s">
        <v>146</v>
      </c>
      <c r="AY330" s="18" t="s">
        <v>137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8" t="s">
        <v>81</v>
      </c>
      <c r="BK330" s="201">
        <f>ROUND(I330*H330,2)</f>
        <v>0</v>
      </c>
      <c r="BL330" s="18" t="s">
        <v>145</v>
      </c>
      <c r="BM330" s="200" t="s">
        <v>333</v>
      </c>
    </row>
    <row r="331" spans="1:65" s="2" customFormat="1" ht="19.5">
      <c r="A331" s="35"/>
      <c r="B331" s="36"/>
      <c r="C331" s="37"/>
      <c r="D331" s="202" t="s">
        <v>148</v>
      </c>
      <c r="E331" s="37"/>
      <c r="F331" s="203" t="s">
        <v>334</v>
      </c>
      <c r="G331" s="37"/>
      <c r="H331" s="37"/>
      <c r="I331" s="204"/>
      <c r="J331" s="37"/>
      <c r="K331" s="37"/>
      <c r="L331" s="40"/>
      <c r="M331" s="205"/>
      <c r="N331" s="206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148</v>
      </c>
      <c r="AU331" s="18" t="s">
        <v>146</v>
      </c>
    </row>
    <row r="332" spans="1:65" s="13" customFormat="1" ht="11.25">
      <c r="B332" s="208"/>
      <c r="C332" s="209"/>
      <c r="D332" s="202" t="s">
        <v>152</v>
      </c>
      <c r="E332" s="210" t="s">
        <v>1</v>
      </c>
      <c r="F332" s="211" t="s">
        <v>248</v>
      </c>
      <c r="G332" s="209"/>
      <c r="H332" s="210" t="s">
        <v>1</v>
      </c>
      <c r="I332" s="212"/>
      <c r="J332" s="209"/>
      <c r="K332" s="209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152</v>
      </c>
      <c r="AU332" s="217" t="s">
        <v>146</v>
      </c>
      <c r="AV332" s="13" t="s">
        <v>81</v>
      </c>
      <c r="AW332" s="13" t="s">
        <v>30</v>
      </c>
      <c r="AX332" s="13" t="s">
        <v>73</v>
      </c>
      <c r="AY332" s="217" t="s">
        <v>137</v>
      </c>
    </row>
    <row r="333" spans="1:65" s="14" customFormat="1" ht="11.25">
      <c r="B333" s="218"/>
      <c r="C333" s="219"/>
      <c r="D333" s="202" t="s">
        <v>152</v>
      </c>
      <c r="E333" s="220" t="s">
        <v>1</v>
      </c>
      <c r="F333" s="221" t="s">
        <v>335</v>
      </c>
      <c r="G333" s="219"/>
      <c r="H333" s="222">
        <v>228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152</v>
      </c>
      <c r="AU333" s="228" t="s">
        <v>146</v>
      </c>
      <c r="AV333" s="14" t="s">
        <v>83</v>
      </c>
      <c r="AW333" s="14" t="s">
        <v>30</v>
      </c>
      <c r="AX333" s="14" t="s">
        <v>73</v>
      </c>
      <c r="AY333" s="228" t="s">
        <v>137</v>
      </c>
    </row>
    <row r="334" spans="1:65" s="13" customFormat="1" ht="11.25">
      <c r="B334" s="208"/>
      <c r="C334" s="209"/>
      <c r="D334" s="202" t="s">
        <v>152</v>
      </c>
      <c r="E334" s="210" t="s">
        <v>1</v>
      </c>
      <c r="F334" s="211" t="s">
        <v>284</v>
      </c>
      <c r="G334" s="209"/>
      <c r="H334" s="210" t="s">
        <v>1</v>
      </c>
      <c r="I334" s="212"/>
      <c r="J334" s="209"/>
      <c r="K334" s="209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152</v>
      </c>
      <c r="AU334" s="217" t="s">
        <v>146</v>
      </c>
      <c r="AV334" s="13" t="s">
        <v>81</v>
      </c>
      <c r="AW334" s="13" t="s">
        <v>30</v>
      </c>
      <c r="AX334" s="13" t="s">
        <v>73</v>
      </c>
      <c r="AY334" s="217" t="s">
        <v>137</v>
      </c>
    </row>
    <row r="335" spans="1:65" s="14" customFormat="1" ht="11.25">
      <c r="B335" s="218"/>
      <c r="C335" s="219"/>
      <c r="D335" s="202" t="s">
        <v>152</v>
      </c>
      <c r="E335" s="220" t="s">
        <v>1</v>
      </c>
      <c r="F335" s="221" t="s">
        <v>336</v>
      </c>
      <c r="G335" s="219"/>
      <c r="H335" s="222">
        <v>296.39999999999998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152</v>
      </c>
      <c r="AU335" s="228" t="s">
        <v>146</v>
      </c>
      <c r="AV335" s="14" t="s">
        <v>83</v>
      </c>
      <c r="AW335" s="14" t="s">
        <v>30</v>
      </c>
      <c r="AX335" s="14" t="s">
        <v>73</v>
      </c>
      <c r="AY335" s="228" t="s">
        <v>137</v>
      </c>
    </row>
    <row r="336" spans="1:65" s="16" customFormat="1" ht="11.25">
      <c r="B336" s="240"/>
      <c r="C336" s="241"/>
      <c r="D336" s="202" t="s">
        <v>152</v>
      </c>
      <c r="E336" s="242" t="s">
        <v>1</v>
      </c>
      <c r="F336" s="243" t="s">
        <v>202</v>
      </c>
      <c r="G336" s="241"/>
      <c r="H336" s="244">
        <v>524.4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AT336" s="250" t="s">
        <v>152</v>
      </c>
      <c r="AU336" s="250" t="s">
        <v>146</v>
      </c>
      <c r="AV336" s="16" t="s">
        <v>145</v>
      </c>
      <c r="AW336" s="16" t="s">
        <v>30</v>
      </c>
      <c r="AX336" s="16" t="s">
        <v>81</v>
      </c>
      <c r="AY336" s="250" t="s">
        <v>137</v>
      </c>
    </row>
    <row r="337" spans="1:65" s="2" customFormat="1" ht="24.2" customHeight="1">
      <c r="A337" s="35"/>
      <c r="B337" s="36"/>
      <c r="C337" s="188" t="s">
        <v>337</v>
      </c>
      <c r="D337" s="188" t="s">
        <v>141</v>
      </c>
      <c r="E337" s="189" t="s">
        <v>338</v>
      </c>
      <c r="F337" s="190" t="s">
        <v>339</v>
      </c>
      <c r="G337" s="191" t="s">
        <v>144</v>
      </c>
      <c r="H337" s="192">
        <v>524.4</v>
      </c>
      <c r="I337" s="193"/>
      <c r="J337" s="194">
        <f>ROUND(I337*H337,2)</f>
        <v>0</v>
      </c>
      <c r="K337" s="195"/>
      <c r="L337" s="40"/>
      <c r="M337" s="196" t="s">
        <v>1</v>
      </c>
      <c r="N337" s="197" t="s">
        <v>38</v>
      </c>
      <c r="O337" s="72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145</v>
      </c>
      <c r="AT337" s="200" t="s">
        <v>141</v>
      </c>
      <c r="AU337" s="200" t="s">
        <v>146</v>
      </c>
      <c r="AY337" s="18" t="s">
        <v>137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81</v>
      </c>
      <c r="BK337" s="201">
        <f>ROUND(I337*H337,2)</f>
        <v>0</v>
      </c>
      <c r="BL337" s="18" t="s">
        <v>145</v>
      </c>
      <c r="BM337" s="200" t="s">
        <v>340</v>
      </c>
    </row>
    <row r="338" spans="1:65" s="2" customFormat="1" ht="29.25">
      <c r="A338" s="35"/>
      <c r="B338" s="36"/>
      <c r="C338" s="37"/>
      <c r="D338" s="202" t="s">
        <v>148</v>
      </c>
      <c r="E338" s="37"/>
      <c r="F338" s="203" t="s">
        <v>341</v>
      </c>
      <c r="G338" s="37"/>
      <c r="H338" s="37"/>
      <c r="I338" s="204"/>
      <c r="J338" s="37"/>
      <c r="K338" s="37"/>
      <c r="L338" s="40"/>
      <c r="M338" s="205"/>
      <c r="N338" s="206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148</v>
      </c>
      <c r="AU338" s="18" t="s">
        <v>146</v>
      </c>
    </row>
    <row r="339" spans="1:65" s="13" customFormat="1" ht="11.25">
      <c r="B339" s="208"/>
      <c r="C339" s="209"/>
      <c r="D339" s="202" t="s">
        <v>152</v>
      </c>
      <c r="E339" s="210" t="s">
        <v>1</v>
      </c>
      <c r="F339" s="211" t="s">
        <v>248</v>
      </c>
      <c r="G339" s="209"/>
      <c r="H339" s="210" t="s">
        <v>1</v>
      </c>
      <c r="I339" s="212"/>
      <c r="J339" s="209"/>
      <c r="K339" s="209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152</v>
      </c>
      <c r="AU339" s="217" t="s">
        <v>146</v>
      </c>
      <c r="AV339" s="13" t="s">
        <v>81</v>
      </c>
      <c r="AW339" s="13" t="s">
        <v>30</v>
      </c>
      <c r="AX339" s="13" t="s">
        <v>73</v>
      </c>
      <c r="AY339" s="217" t="s">
        <v>137</v>
      </c>
    </row>
    <row r="340" spans="1:65" s="14" customFormat="1" ht="11.25">
      <c r="B340" s="218"/>
      <c r="C340" s="219"/>
      <c r="D340" s="202" t="s">
        <v>152</v>
      </c>
      <c r="E340" s="220" t="s">
        <v>1</v>
      </c>
      <c r="F340" s="221" t="s">
        <v>335</v>
      </c>
      <c r="G340" s="219"/>
      <c r="H340" s="222">
        <v>228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152</v>
      </c>
      <c r="AU340" s="228" t="s">
        <v>146</v>
      </c>
      <c r="AV340" s="14" t="s">
        <v>83</v>
      </c>
      <c r="AW340" s="14" t="s">
        <v>30</v>
      </c>
      <c r="AX340" s="14" t="s">
        <v>73</v>
      </c>
      <c r="AY340" s="228" t="s">
        <v>137</v>
      </c>
    </row>
    <row r="341" spans="1:65" s="13" customFormat="1" ht="11.25">
      <c r="B341" s="208"/>
      <c r="C341" s="209"/>
      <c r="D341" s="202" t="s">
        <v>152</v>
      </c>
      <c r="E341" s="210" t="s">
        <v>1</v>
      </c>
      <c r="F341" s="211" t="s">
        <v>284</v>
      </c>
      <c r="G341" s="209"/>
      <c r="H341" s="210" t="s">
        <v>1</v>
      </c>
      <c r="I341" s="212"/>
      <c r="J341" s="209"/>
      <c r="K341" s="209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152</v>
      </c>
      <c r="AU341" s="217" t="s">
        <v>146</v>
      </c>
      <c r="AV341" s="13" t="s">
        <v>81</v>
      </c>
      <c r="AW341" s="13" t="s">
        <v>30</v>
      </c>
      <c r="AX341" s="13" t="s">
        <v>73</v>
      </c>
      <c r="AY341" s="217" t="s">
        <v>137</v>
      </c>
    </row>
    <row r="342" spans="1:65" s="14" customFormat="1" ht="11.25">
      <c r="B342" s="218"/>
      <c r="C342" s="219"/>
      <c r="D342" s="202" t="s">
        <v>152</v>
      </c>
      <c r="E342" s="220" t="s">
        <v>1</v>
      </c>
      <c r="F342" s="221" t="s">
        <v>336</v>
      </c>
      <c r="G342" s="219"/>
      <c r="H342" s="222">
        <v>296.39999999999998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152</v>
      </c>
      <c r="AU342" s="228" t="s">
        <v>146</v>
      </c>
      <c r="AV342" s="14" t="s">
        <v>83</v>
      </c>
      <c r="AW342" s="14" t="s">
        <v>30</v>
      </c>
      <c r="AX342" s="14" t="s">
        <v>73</v>
      </c>
      <c r="AY342" s="228" t="s">
        <v>137</v>
      </c>
    </row>
    <row r="343" spans="1:65" s="16" customFormat="1" ht="11.25">
      <c r="B343" s="240"/>
      <c r="C343" s="241"/>
      <c r="D343" s="202" t="s">
        <v>152</v>
      </c>
      <c r="E343" s="242" t="s">
        <v>1</v>
      </c>
      <c r="F343" s="243" t="s">
        <v>202</v>
      </c>
      <c r="G343" s="241"/>
      <c r="H343" s="244">
        <v>524.4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AT343" s="250" t="s">
        <v>152</v>
      </c>
      <c r="AU343" s="250" t="s">
        <v>146</v>
      </c>
      <c r="AV343" s="16" t="s">
        <v>145</v>
      </c>
      <c r="AW343" s="16" t="s">
        <v>30</v>
      </c>
      <c r="AX343" s="16" t="s">
        <v>81</v>
      </c>
      <c r="AY343" s="250" t="s">
        <v>137</v>
      </c>
    </row>
    <row r="344" spans="1:65" s="12" customFormat="1" ht="20.85" customHeight="1">
      <c r="B344" s="172"/>
      <c r="C344" s="173"/>
      <c r="D344" s="174" t="s">
        <v>72</v>
      </c>
      <c r="E344" s="186" t="s">
        <v>265</v>
      </c>
      <c r="F344" s="186" t="s">
        <v>342</v>
      </c>
      <c r="G344" s="173"/>
      <c r="H344" s="173"/>
      <c r="I344" s="176"/>
      <c r="J344" s="187">
        <f>BK344</f>
        <v>0</v>
      </c>
      <c r="K344" s="173"/>
      <c r="L344" s="178"/>
      <c r="M344" s="179"/>
      <c r="N344" s="180"/>
      <c r="O344" s="180"/>
      <c r="P344" s="181">
        <f>SUM(P345:P399)</f>
        <v>0</v>
      </c>
      <c r="Q344" s="180"/>
      <c r="R344" s="181">
        <f>SUM(R345:R399)</f>
        <v>0</v>
      </c>
      <c r="S344" s="180"/>
      <c r="T344" s="182">
        <f>SUM(T345:T399)</f>
        <v>0</v>
      </c>
      <c r="AR344" s="183" t="s">
        <v>81</v>
      </c>
      <c r="AT344" s="184" t="s">
        <v>72</v>
      </c>
      <c r="AU344" s="184" t="s">
        <v>83</v>
      </c>
      <c r="AY344" s="183" t="s">
        <v>137</v>
      </c>
      <c r="BK344" s="185">
        <f>SUM(BK345:BK399)</f>
        <v>0</v>
      </c>
    </row>
    <row r="345" spans="1:65" s="2" customFormat="1" ht="62.65" customHeight="1">
      <c r="A345" s="35"/>
      <c r="B345" s="36"/>
      <c r="C345" s="188" t="s">
        <v>343</v>
      </c>
      <c r="D345" s="188" t="s">
        <v>141</v>
      </c>
      <c r="E345" s="189" t="s">
        <v>344</v>
      </c>
      <c r="F345" s="190" t="s">
        <v>345</v>
      </c>
      <c r="G345" s="191" t="s">
        <v>238</v>
      </c>
      <c r="H345" s="192">
        <v>203.351</v>
      </c>
      <c r="I345" s="193"/>
      <c r="J345" s="194">
        <f>ROUND(I345*H345,2)</f>
        <v>0</v>
      </c>
      <c r="K345" s="195"/>
      <c r="L345" s="40"/>
      <c r="M345" s="196" t="s">
        <v>1</v>
      </c>
      <c r="N345" s="197" t="s">
        <v>38</v>
      </c>
      <c r="O345" s="72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145</v>
      </c>
      <c r="AT345" s="200" t="s">
        <v>141</v>
      </c>
      <c r="AU345" s="200" t="s">
        <v>146</v>
      </c>
      <c r="AY345" s="18" t="s">
        <v>137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8" t="s">
        <v>81</v>
      </c>
      <c r="BK345" s="201">
        <f>ROUND(I345*H345,2)</f>
        <v>0</v>
      </c>
      <c r="BL345" s="18" t="s">
        <v>145</v>
      </c>
      <c r="BM345" s="200" t="s">
        <v>346</v>
      </c>
    </row>
    <row r="346" spans="1:65" s="2" customFormat="1" ht="39">
      <c r="A346" s="35"/>
      <c r="B346" s="36"/>
      <c r="C346" s="37"/>
      <c r="D346" s="202" t="s">
        <v>148</v>
      </c>
      <c r="E346" s="37"/>
      <c r="F346" s="203" t="s">
        <v>345</v>
      </c>
      <c r="G346" s="37"/>
      <c r="H346" s="37"/>
      <c r="I346" s="204"/>
      <c r="J346" s="37"/>
      <c r="K346" s="37"/>
      <c r="L346" s="40"/>
      <c r="M346" s="205"/>
      <c r="N346" s="206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148</v>
      </c>
      <c r="AU346" s="18" t="s">
        <v>146</v>
      </c>
    </row>
    <row r="347" spans="1:65" s="13" customFormat="1" ht="11.25">
      <c r="B347" s="208"/>
      <c r="C347" s="209"/>
      <c r="D347" s="202" t="s">
        <v>152</v>
      </c>
      <c r="E347" s="210" t="s">
        <v>1</v>
      </c>
      <c r="F347" s="211" t="s">
        <v>347</v>
      </c>
      <c r="G347" s="209"/>
      <c r="H347" s="210" t="s">
        <v>1</v>
      </c>
      <c r="I347" s="212"/>
      <c r="J347" s="209"/>
      <c r="K347" s="209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152</v>
      </c>
      <c r="AU347" s="217" t="s">
        <v>146</v>
      </c>
      <c r="AV347" s="13" t="s">
        <v>81</v>
      </c>
      <c r="AW347" s="13" t="s">
        <v>30</v>
      </c>
      <c r="AX347" s="13" t="s">
        <v>73</v>
      </c>
      <c r="AY347" s="217" t="s">
        <v>137</v>
      </c>
    </row>
    <row r="348" spans="1:65" s="13" customFormat="1" ht="11.25">
      <c r="B348" s="208"/>
      <c r="C348" s="209"/>
      <c r="D348" s="202" t="s">
        <v>152</v>
      </c>
      <c r="E348" s="210" t="s">
        <v>1</v>
      </c>
      <c r="F348" s="211" t="s">
        <v>282</v>
      </c>
      <c r="G348" s="209"/>
      <c r="H348" s="210" t="s">
        <v>1</v>
      </c>
      <c r="I348" s="212"/>
      <c r="J348" s="209"/>
      <c r="K348" s="209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152</v>
      </c>
      <c r="AU348" s="217" t="s">
        <v>146</v>
      </c>
      <c r="AV348" s="13" t="s">
        <v>81</v>
      </c>
      <c r="AW348" s="13" t="s">
        <v>30</v>
      </c>
      <c r="AX348" s="13" t="s">
        <v>73</v>
      </c>
      <c r="AY348" s="217" t="s">
        <v>137</v>
      </c>
    </row>
    <row r="349" spans="1:65" s="14" customFormat="1" ht="11.25">
      <c r="B349" s="218"/>
      <c r="C349" s="219"/>
      <c r="D349" s="202" t="s">
        <v>152</v>
      </c>
      <c r="E349" s="220" t="s">
        <v>1</v>
      </c>
      <c r="F349" s="221" t="s">
        <v>348</v>
      </c>
      <c r="G349" s="219"/>
      <c r="H349" s="222">
        <v>152.06399999999999</v>
      </c>
      <c r="I349" s="223"/>
      <c r="J349" s="219"/>
      <c r="K349" s="219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152</v>
      </c>
      <c r="AU349" s="228" t="s">
        <v>146</v>
      </c>
      <c r="AV349" s="14" t="s">
        <v>83</v>
      </c>
      <c r="AW349" s="14" t="s">
        <v>30</v>
      </c>
      <c r="AX349" s="14" t="s">
        <v>73</v>
      </c>
      <c r="AY349" s="228" t="s">
        <v>137</v>
      </c>
    </row>
    <row r="350" spans="1:65" s="13" customFormat="1" ht="11.25">
      <c r="B350" s="208"/>
      <c r="C350" s="209"/>
      <c r="D350" s="202" t="s">
        <v>152</v>
      </c>
      <c r="E350" s="210" t="s">
        <v>1</v>
      </c>
      <c r="F350" s="211" t="s">
        <v>284</v>
      </c>
      <c r="G350" s="209"/>
      <c r="H350" s="210" t="s">
        <v>1</v>
      </c>
      <c r="I350" s="212"/>
      <c r="J350" s="209"/>
      <c r="K350" s="209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152</v>
      </c>
      <c r="AU350" s="217" t="s">
        <v>146</v>
      </c>
      <c r="AV350" s="13" t="s">
        <v>81</v>
      </c>
      <c r="AW350" s="13" t="s">
        <v>30</v>
      </c>
      <c r="AX350" s="13" t="s">
        <v>73</v>
      </c>
      <c r="AY350" s="217" t="s">
        <v>137</v>
      </c>
    </row>
    <row r="351" spans="1:65" s="14" customFormat="1" ht="11.25">
      <c r="B351" s="218"/>
      <c r="C351" s="219"/>
      <c r="D351" s="202" t="s">
        <v>152</v>
      </c>
      <c r="E351" s="220" t="s">
        <v>1</v>
      </c>
      <c r="F351" s="221" t="s">
        <v>349</v>
      </c>
      <c r="G351" s="219"/>
      <c r="H351" s="222">
        <v>58.32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152</v>
      </c>
      <c r="AU351" s="228" t="s">
        <v>146</v>
      </c>
      <c r="AV351" s="14" t="s">
        <v>83</v>
      </c>
      <c r="AW351" s="14" t="s">
        <v>30</v>
      </c>
      <c r="AX351" s="14" t="s">
        <v>73</v>
      </c>
      <c r="AY351" s="228" t="s">
        <v>137</v>
      </c>
    </row>
    <row r="352" spans="1:65" s="13" customFormat="1" ht="11.25">
      <c r="B352" s="208"/>
      <c r="C352" s="209"/>
      <c r="D352" s="202" t="s">
        <v>152</v>
      </c>
      <c r="E352" s="210" t="s">
        <v>1</v>
      </c>
      <c r="F352" s="211" t="s">
        <v>286</v>
      </c>
      <c r="G352" s="209"/>
      <c r="H352" s="210" t="s">
        <v>1</v>
      </c>
      <c r="I352" s="212"/>
      <c r="J352" s="209"/>
      <c r="K352" s="209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152</v>
      </c>
      <c r="AU352" s="217" t="s">
        <v>146</v>
      </c>
      <c r="AV352" s="13" t="s">
        <v>81</v>
      </c>
      <c r="AW352" s="13" t="s">
        <v>30</v>
      </c>
      <c r="AX352" s="13" t="s">
        <v>73</v>
      </c>
      <c r="AY352" s="217" t="s">
        <v>137</v>
      </c>
    </row>
    <row r="353" spans="1:65" s="14" customFormat="1" ht="11.25">
      <c r="B353" s="218"/>
      <c r="C353" s="219"/>
      <c r="D353" s="202" t="s">
        <v>152</v>
      </c>
      <c r="E353" s="220" t="s">
        <v>1</v>
      </c>
      <c r="F353" s="221" t="s">
        <v>350</v>
      </c>
      <c r="G353" s="219"/>
      <c r="H353" s="222">
        <v>14.25</v>
      </c>
      <c r="I353" s="223"/>
      <c r="J353" s="219"/>
      <c r="K353" s="219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152</v>
      </c>
      <c r="AU353" s="228" t="s">
        <v>146</v>
      </c>
      <c r="AV353" s="14" t="s">
        <v>83</v>
      </c>
      <c r="AW353" s="14" t="s">
        <v>30</v>
      </c>
      <c r="AX353" s="14" t="s">
        <v>73</v>
      </c>
      <c r="AY353" s="228" t="s">
        <v>137</v>
      </c>
    </row>
    <row r="354" spans="1:65" s="13" customFormat="1" ht="11.25">
      <c r="B354" s="208"/>
      <c r="C354" s="209"/>
      <c r="D354" s="202" t="s">
        <v>152</v>
      </c>
      <c r="E354" s="210" t="s">
        <v>1</v>
      </c>
      <c r="F354" s="211" t="s">
        <v>288</v>
      </c>
      <c r="G354" s="209"/>
      <c r="H354" s="210" t="s">
        <v>1</v>
      </c>
      <c r="I354" s="212"/>
      <c r="J354" s="209"/>
      <c r="K354" s="209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152</v>
      </c>
      <c r="AU354" s="217" t="s">
        <v>146</v>
      </c>
      <c r="AV354" s="13" t="s">
        <v>81</v>
      </c>
      <c r="AW354" s="13" t="s">
        <v>30</v>
      </c>
      <c r="AX354" s="13" t="s">
        <v>73</v>
      </c>
      <c r="AY354" s="217" t="s">
        <v>137</v>
      </c>
    </row>
    <row r="355" spans="1:65" s="14" customFormat="1" ht="11.25">
      <c r="B355" s="218"/>
      <c r="C355" s="219"/>
      <c r="D355" s="202" t="s">
        <v>152</v>
      </c>
      <c r="E355" s="220" t="s">
        <v>1</v>
      </c>
      <c r="F355" s="221" t="s">
        <v>351</v>
      </c>
      <c r="G355" s="219"/>
      <c r="H355" s="222">
        <v>6.8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152</v>
      </c>
      <c r="AU355" s="228" t="s">
        <v>146</v>
      </c>
      <c r="AV355" s="14" t="s">
        <v>83</v>
      </c>
      <c r="AW355" s="14" t="s">
        <v>30</v>
      </c>
      <c r="AX355" s="14" t="s">
        <v>73</v>
      </c>
      <c r="AY355" s="228" t="s">
        <v>137</v>
      </c>
    </row>
    <row r="356" spans="1:65" s="13" customFormat="1" ht="11.25">
      <c r="B356" s="208"/>
      <c r="C356" s="209"/>
      <c r="D356" s="202" t="s">
        <v>152</v>
      </c>
      <c r="E356" s="210" t="s">
        <v>1</v>
      </c>
      <c r="F356" s="211" t="s">
        <v>161</v>
      </c>
      <c r="G356" s="209"/>
      <c r="H356" s="210" t="s">
        <v>1</v>
      </c>
      <c r="I356" s="212"/>
      <c r="J356" s="209"/>
      <c r="K356" s="209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152</v>
      </c>
      <c r="AU356" s="217" t="s">
        <v>146</v>
      </c>
      <c r="AV356" s="13" t="s">
        <v>81</v>
      </c>
      <c r="AW356" s="13" t="s">
        <v>30</v>
      </c>
      <c r="AX356" s="13" t="s">
        <v>73</v>
      </c>
      <c r="AY356" s="217" t="s">
        <v>137</v>
      </c>
    </row>
    <row r="357" spans="1:65" s="14" customFormat="1" ht="11.25">
      <c r="B357" s="218"/>
      <c r="C357" s="219"/>
      <c r="D357" s="202" t="s">
        <v>152</v>
      </c>
      <c r="E357" s="220" t="s">
        <v>1</v>
      </c>
      <c r="F357" s="221" t="s">
        <v>352</v>
      </c>
      <c r="G357" s="219"/>
      <c r="H357" s="222">
        <v>8.25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152</v>
      </c>
      <c r="AU357" s="228" t="s">
        <v>146</v>
      </c>
      <c r="AV357" s="14" t="s">
        <v>83</v>
      </c>
      <c r="AW357" s="14" t="s">
        <v>30</v>
      </c>
      <c r="AX357" s="14" t="s">
        <v>73</v>
      </c>
      <c r="AY357" s="228" t="s">
        <v>137</v>
      </c>
    </row>
    <row r="358" spans="1:65" s="13" customFormat="1" ht="11.25">
      <c r="B358" s="208"/>
      <c r="C358" s="209"/>
      <c r="D358" s="202" t="s">
        <v>152</v>
      </c>
      <c r="E358" s="210" t="s">
        <v>1</v>
      </c>
      <c r="F358" s="211" t="s">
        <v>226</v>
      </c>
      <c r="G358" s="209"/>
      <c r="H358" s="210" t="s">
        <v>1</v>
      </c>
      <c r="I358" s="212"/>
      <c r="J358" s="209"/>
      <c r="K358" s="209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152</v>
      </c>
      <c r="AU358" s="217" t="s">
        <v>146</v>
      </c>
      <c r="AV358" s="13" t="s">
        <v>81</v>
      </c>
      <c r="AW358" s="13" t="s">
        <v>30</v>
      </c>
      <c r="AX358" s="13" t="s">
        <v>73</v>
      </c>
      <c r="AY358" s="217" t="s">
        <v>137</v>
      </c>
    </row>
    <row r="359" spans="1:65" s="14" customFormat="1" ht="11.25">
      <c r="B359" s="218"/>
      <c r="C359" s="219"/>
      <c r="D359" s="202" t="s">
        <v>152</v>
      </c>
      <c r="E359" s="220" t="s">
        <v>1</v>
      </c>
      <c r="F359" s="221" t="s">
        <v>353</v>
      </c>
      <c r="G359" s="219"/>
      <c r="H359" s="222">
        <v>31.45</v>
      </c>
      <c r="I359" s="223"/>
      <c r="J359" s="219"/>
      <c r="K359" s="219"/>
      <c r="L359" s="224"/>
      <c r="M359" s="225"/>
      <c r="N359" s="226"/>
      <c r="O359" s="226"/>
      <c r="P359" s="226"/>
      <c r="Q359" s="226"/>
      <c r="R359" s="226"/>
      <c r="S359" s="226"/>
      <c r="T359" s="227"/>
      <c r="AT359" s="228" t="s">
        <v>152</v>
      </c>
      <c r="AU359" s="228" t="s">
        <v>146</v>
      </c>
      <c r="AV359" s="14" t="s">
        <v>83</v>
      </c>
      <c r="AW359" s="14" t="s">
        <v>30</v>
      </c>
      <c r="AX359" s="14" t="s">
        <v>73</v>
      </c>
      <c r="AY359" s="228" t="s">
        <v>137</v>
      </c>
    </row>
    <row r="360" spans="1:65" s="16" customFormat="1" ht="11.25">
      <c r="B360" s="240"/>
      <c r="C360" s="241"/>
      <c r="D360" s="202" t="s">
        <v>152</v>
      </c>
      <c r="E360" s="242" t="s">
        <v>1</v>
      </c>
      <c r="F360" s="243" t="s">
        <v>202</v>
      </c>
      <c r="G360" s="241"/>
      <c r="H360" s="244">
        <v>271.13400000000001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152</v>
      </c>
      <c r="AU360" s="250" t="s">
        <v>146</v>
      </c>
      <c r="AV360" s="16" t="s">
        <v>145</v>
      </c>
      <c r="AW360" s="16" t="s">
        <v>30</v>
      </c>
      <c r="AX360" s="16" t="s">
        <v>73</v>
      </c>
      <c r="AY360" s="250" t="s">
        <v>137</v>
      </c>
    </row>
    <row r="361" spans="1:65" s="14" customFormat="1" ht="11.25">
      <c r="B361" s="218"/>
      <c r="C361" s="219"/>
      <c r="D361" s="202" t="s">
        <v>152</v>
      </c>
      <c r="E361" s="220" t="s">
        <v>1</v>
      </c>
      <c r="F361" s="221" t="s">
        <v>354</v>
      </c>
      <c r="G361" s="219"/>
      <c r="H361" s="222">
        <v>203.351</v>
      </c>
      <c r="I361" s="223"/>
      <c r="J361" s="219"/>
      <c r="K361" s="219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152</v>
      </c>
      <c r="AU361" s="228" t="s">
        <v>146</v>
      </c>
      <c r="AV361" s="14" t="s">
        <v>83</v>
      </c>
      <c r="AW361" s="14" t="s">
        <v>30</v>
      </c>
      <c r="AX361" s="14" t="s">
        <v>73</v>
      </c>
      <c r="AY361" s="228" t="s">
        <v>137</v>
      </c>
    </row>
    <row r="362" spans="1:65" s="16" customFormat="1" ht="11.25">
      <c r="B362" s="240"/>
      <c r="C362" s="241"/>
      <c r="D362" s="202" t="s">
        <v>152</v>
      </c>
      <c r="E362" s="242" t="s">
        <v>1</v>
      </c>
      <c r="F362" s="243" t="s">
        <v>202</v>
      </c>
      <c r="G362" s="241"/>
      <c r="H362" s="244">
        <v>203.351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152</v>
      </c>
      <c r="AU362" s="250" t="s">
        <v>146</v>
      </c>
      <c r="AV362" s="16" t="s">
        <v>145</v>
      </c>
      <c r="AW362" s="16" t="s">
        <v>30</v>
      </c>
      <c r="AX362" s="16" t="s">
        <v>81</v>
      </c>
      <c r="AY362" s="250" t="s">
        <v>137</v>
      </c>
    </row>
    <row r="363" spans="1:65" s="2" customFormat="1" ht="37.9" customHeight="1">
      <c r="A363" s="35"/>
      <c r="B363" s="36"/>
      <c r="C363" s="188" t="s">
        <v>355</v>
      </c>
      <c r="D363" s="188" t="s">
        <v>141</v>
      </c>
      <c r="E363" s="189" t="s">
        <v>356</v>
      </c>
      <c r="F363" s="190" t="s">
        <v>357</v>
      </c>
      <c r="G363" s="191" t="s">
        <v>238</v>
      </c>
      <c r="H363" s="192">
        <v>2846.9140000000002</v>
      </c>
      <c r="I363" s="193"/>
      <c r="J363" s="194">
        <f>ROUND(I363*H363,2)</f>
        <v>0</v>
      </c>
      <c r="K363" s="195"/>
      <c r="L363" s="40"/>
      <c r="M363" s="196" t="s">
        <v>1</v>
      </c>
      <c r="N363" s="197" t="s">
        <v>38</v>
      </c>
      <c r="O363" s="72"/>
      <c r="P363" s="198">
        <f>O363*H363</f>
        <v>0</v>
      </c>
      <c r="Q363" s="198">
        <v>0</v>
      </c>
      <c r="R363" s="198">
        <f>Q363*H363</f>
        <v>0</v>
      </c>
      <c r="S363" s="198">
        <v>0</v>
      </c>
      <c r="T363" s="19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145</v>
      </c>
      <c r="AT363" s="200" t="s">
        <v>141</v>
      </c>
      <c r="AU363" s="200" t="s">
        <v>146</v>
      </c>
      <c r="AY363" s="18" t="s">
        <v>137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81</v>
      </c>
      <c r="BK363" s="201">
        <f>ROUND(I363*H363,2)</f>
        <v>0</v>
      </c>
      <c r="BL363" s="18" t="s">
        <v>145</v>
      </c>
      <c r="BM363" s="200" t="s">
        <v>358</v>
      </c>
    </row>
    <row r="364" spans="1:65" s="2" customFormat="1" ht="48.75">
      <c r="A364" s="35"/>
      <c r="B364" s="36"/>
      <c r="C364" s="37"/>
      <c r="D364" s="202" t="s">
        <v>148</v>
      </c>
      <c r="E364" s="37"/>
      <c r="F364" s="203" t="s">
        <v>359</v>
      </c>
      <c r="G364" s="37"/>
      <c r="H364" s="37"/>
      <c r="I364" s="204"/>
      <c r="J364" s="37"/>
      <c r="K364" s="37"/>
      <c r="L364" s="40"/>
      <c r="M364" s="205"/>
      <c r="N364" s="206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148</v>
      </c>
      <c r="AU364" s="18" t="s">
        <v>146</v>
      </c>
    </row>
    <row r="365" spans="1:65" s="13" customFormat="1" ht="11.25">
      <c r="B365" s="208"/>
      <c r="C365" s="209"/>
      <c r="D365" s="202" t="s">
        <v>152</v>
      </c>
      <c r="E365" s="210" t="s">
        <v>1</v>
      </c>
      <c r="F365" s="211" t="s">
        <v>347</v>
      </c>
      <c r="G365" s="209"/>
      <c r="H365" s="210" t="s">
        <v>1</v>
      </c>
      <c r="I365" s="212"/>
      <c r="J365" s="209"/>
      <c r="K365" s="209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152</v>
      </c>
      <c r="AU365" s="217" t="s">
        <v>146</v>
      </c>
      <c r="AV365" s="13" t="s">
        <v>81</v>
      </c>
      <c r="AW365" s="13" t="s">
        <v>30</v>
      </c>
      <c r="AX365" s="13" t="s">
        <v>73</v>
      </c>
      <c r="AY365" s="217" t="s">
        <v>137</v>
      </c>
    </row>
    <row r="366" spans="1:65" s="14" customFormat="1" ht="11.25">
      <c r="B366" s="218"/>
      <c r="C366" s="219"/>
      <c r="D366" s="202" t="s">
        <v>152</v>
      </c>
      <c r="E366" s="220" t="s">
        <v>1</v>
      </c>
      <c r="F366" s="221" t="s">
        <v>360</v>
      </c>
      <c r="G366" s="219"/>
      <c r="H366" s="222">
        <v>203.351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152</v>
      </c>
      <c r="AU366" s="228" t="s">
        <v>146</v>
      </c>
      <c r="AV366" s="14" t="s">
        <v>83</v>
      </c>
      <c r="AW366" s="14" t="s">
        <v>30</v>
      </c>
      <c r="AX366" s="14" t="s">
        <v>73</v>
      </c>
      <c r="AY366" s="228" t="s">
        <v>137</v>
      </c>
    </row>
    <row r="367" spans="1:65" s="16" customFormat="1" ht="11.25">
      <c r="B367" s="240"/>
      <c r="C367" s="241"/>
      <c r="D367" s="202" t="s">
        <v>152</v>
      </c>
      <c r="E367" s="242" t="s">
        <v>1</v>
      </c>
      <c r="F367" s="243" t="s">
        <v>202</v>
      </c>
      <c r="G367" s="241"/>
      <c r="H367" s="244">
        <v>203.351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AT367" s="250" t="s">
        <v>152</v>
      </c>
      <c r="AU367" s="250" t="s">
        <v>146</v>
      </c>
      <c r="AV367" s="16" t="s">
        <v>145</v>
      </c>
      <c r="AW367" s="16" t="s">
        <v>30</v>
      </c>
      <c r="AX367" s="16" t="s">
        <v>81</v>
      </c>
      <c r="AY367" s="250" t="s">
        <v>137</v>
      </c>
    </row>
    <row r="368" spans="1:65" s="14" customFormat="1" ht="11.25">
      <c r="B368" s="218"/>
      <c r="C368" s="219"/>
      <c r="D368" s="202" t="s">
        <v>152</v>
      </c>
      <c r="E368" s="219"/>
      <c r="F368" s="221" t="s">
        <v>361</v>
      </c>
      <c r="G368" s="219"/>
      <c r="H368" s="222">
        <v>2846.9140000000002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152</v>
      </c>
      <c r="AU368" s="228" t="s">
        <v>146</v>
      </c>
      <c r="AV368" s="14" t="s">
        <v>83</v>
      </c>
      <c r="AW368" s="14" t="s">
        <v>4</v>
      </c>
      <c r="AX368" s="14" t="s">
        <v>81</v>
      </c>
      <c r="AY368" s="228" t="s">
        <v>137</v>
      </c>
    </row>
    <row r="369" spans="1:65" s="2" customFormat="1" ht="37.9" customHeight="1">
      <c r="A369" s="35"/>
      <c r="B369" s="36"/>
      <c r="C369" s="188" t="s">
        <v>362</v>
      </c>
      <c r="D369" s="188" t="s">
        <v>141</v>
      </c>
      <c r="E369" s="189" t="s">
        <v>363</v>
      </c>
      <c r="F369" s="190" t="s">
        <v>364</v>
      </c>
      <c r="G369" s="191" t="s">
        <v>238</v>
      </c>
      <c r="H369" s="192">
        <v>67.784000000000006</v>
      </c>
      <c r="I369" s="193"/>
      <c r="J369" s="194">
        <f>ROUND(I369*H369,2)</f>
        <v>0</v>
      </c>
      <c r="K369" s="195"/>
      <c r="L369" s="40"/>
      <c r="M369" s="196" t="s">
        <v>1</v>
      </c>
      <c r="N369" s="197" t="s">
        <v>38</v>
      </c>
      <c r="O369" s="72"/>
      <c r="P369" s="198">
        <f>O369*H369</f>
        <v>0</v>
      </c>
      <c r="Q369" s="198">
        <v>0</v>
      </c>
      <c r="R369" s="198">
        <f>Q369*H369</f>
        <v>0</v>
      </c>
      <c r="S369" s="198">
        <v>0</v>
      </c>
      <c r="T369" s="19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0" t="s">
        <v>145</v>
      </c>
      <c r="AT369" s="200" t="s">
        <v>141</v>
      </c>
      <c r="AU369" s="200" t="s">
        <v>146</v>
      </c>
      <c r="AY369" s="18" t="s">
        <v>137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18" t="s">
        <v>81</v>
      </c>
      <c r="BK369" s="201">
        <f>ROUND(I369*H369,2)</f>
        <v>0</v>
      </c>
      <c r="BL369" s="18" t="s">
        <v>145</v>
      </c>
      <c r="BM369" s="200" t="s">
        <v>365</v>
      </c>
    </row>
    <row r="370" spans="1:65" s="2" customFormat="1" ht="39">
      <c r="A370" s="35"/>
      <c r="B370" s="36"/>
      <c r="C370" s="37"/>
      <c r="D370" s="202" t="s">
        <v>148</v>
      </c>
      <c r="E370" s="37"/>
      <c r="F370" s="203" t="s">
        <v>366</v>
      </c>
      <c r="G370" s="37"/>
      <c r="H370" s="37"/>
      <c r="I370" s="204"/>
      <c r="J370" s="37"/>
      <c r="K370" s="37"/>
      <c r="L370" s="40"/>
      <c r="M370" s="205"/>
      <c r="N370" s="206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148</v>
      </c>
      <c r="AU370" s="18" t="s">
        <v>146</v>
      </c>
    </row>
    <row r="371" spans="1:65" s="13" customFormat="1" ht="11.25">
      <c r="B371" s="208"/>
      <c r="C371" s="209"/>
      <c r="D371" s="202" t="s">
        <v>152</v>
      </c>
      <c r="E371" s="210" t="s">
        <v>1</v>
      </c>
      <c r="F371" s="211" t="s">
        <v>347</v>
      </c>
      <c r="G371" s="209"/>
      <c r="H371" s="210" t="s">
        <v>1</v>
      </c>
      <c r="I371" s="212"/>
      <c r="J371" s="209"/>
      <c r="K371" s="209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152</v>
      </c>
      <c r="AU371" s="217" t="s">
        <v>146</v>
      </c>
      <c r="AV371" s="13" t="s">
        <v>81</v>
      </c>
      <c r="AW371" s="13" t="s">
        <v>30</v>
      </c>
      <c r="AX371" s="13" t="s">
        <v>73</v>
      </c>
      <c r="AY371" s="217" t="s">
        <v>137</v>
      </c>
    </row>
    <row r="372" spans="1:65" s="13" customFormat="1" ht="11.25">
      <c r="B372" s="208"/>
      <c r="C372" s="209"/>
      <c r="D372" s="202" t="s">
        <v>152</v>
      </c>
      <c r="E372" s="210" t="s">
        <v>1</v>
      </c>
      <c r="F372" s="211" t="s">
        <v>282</v>
      </c>
      <c r="G372" s="209"/>
      <c r="H372" s="210" t="s">
        <v>1</v>
      </c>
      <c r="I372" s="212"/>
      <c r="J372" s="209"/>
      <c r="K372" s="209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152</v>
      </c>
      <c r="AU372" s="217" t="s">
        <v>146</v>
      </c>
      <c r="AV372" s="13" t="s">
        <v>81</v>
      </c>
      <c r="AW372" s="13" t="s">
        <v>30</v>
      </c>
      <c r="AX372" s="13" t="s">
        <v>73</v>
      </c>
      <c r="AY372" s="217" t="s">
        <v>137</v>
      </c>
    </row>
    <row r="373" spans="1:65" s="14" customFormat="1" ht="11.25">
      <c r="B373" s="218"/>
      <c r="C373" s="219"/>
      <c r="D373" s="202" t="s">
        <v>152</v>
      </c>
      <c r="E373" s="220" t="s">
        <v>1</v>
      </c>
      <c r="F373" s="221" t="s">
        <v>348</v>
      </c>
      <c r="G373" s="219"/>
      <c r="H373" s="222">
        <v>152.06399999999999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152</v>
      </c>
      <c r="AU373" s="228" t="s">
        <v>146</v>
      </c>
      <c r="AV373" s="14" t="s">
        <v>83</v>
      </c>
      <c r="AW373" s="14" t="s">
        <v>30</v>
      </c>
      <c r="AX373" s="14" t="s">
        <v>73</v>
      </c>
      <c r="AY373" s="228" t="s">
        <v>137</v>
      </c>
    </row>
    <row r="374" spans="1:65" s="13" customFormat="1" ht="11.25">
      <c r="B374" s="208"/>
      <c r="C374" s="209"/>
      <c r="D374" s="202" t="s">
        <v>152</v>
      </c>
      <c r="E374" s="210" t="s">
        <v>1</v>
      </c>
      <c r="F374" s="211" t="s">
        <v>284</v>
      </c>
      <c r="G374" s="209"/>
      <c r="H374" s="210" t="s">
        <v>1</v>
      </c>
      <c r="I374" s="212"/>
      <c r="J374" s="209"/>
      <c r="K374" s="209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152</v>
      </c>
      <c r="AU374" s="217" t="s">
        <v>146</v>
      </c>
      <c r="AV374" s="13" t="s">
        <v>81</v>
      </c>
      <c r="AW374" s="13" t="s">
        <v>30</v>
      </c>
      <c r="AX374" s="13" t="s">
        <v>73</v>
      </c>
      <c r="AY374" s="217" t="s">
        <v>137</v>
      </c>
    </row>
    <row r="375" spans="1:65" s="14" customFormat="1" ht="11.25">
      <c r="B375" s="218"/>
      <c r="C375" s="219"/>
      <c r="D375" s="202" t="s">
        <v>152</v>
      </c>
      <c r="E375" s="220" t="s">
        <v>1</v>
      </c>
      <c r="F375" s="221" t="s">
        <v>349</v>
      </c>
      <c r="G375" s="219"/>
      <c r="H375" s="222">
        <v>58.32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152</v>
      </c>
      <c r="AU375" s="228" t="s">
        <v>146</v>
      </c>
      <c r="AV375" s="14" t="s">
        <v>83</v>
      </c>
      <c r="AW375" s="14" t="s">
        <v>30</v>
      </c>
      <c r="AX375" s="14" t="s">
        <v>73</v>
      </c>
      <c r="AY375" s="228" t="s">
        <v>137</v>
      </c>
    </row>
    <row r="376" spans="1:65" s="13" customFormat="1" ht="11.25">
      <c r="B376" s="208"/>
      <c r="C376" s="209"/>
      <c r="D376" s="202" t="s">
        <v>152</v>
      </c>
      <c r="E376" s="210" t="s">
        <v>1</v>
      </c>
      <c r="F376" s="211" t="s">
        <v>286</v>
      </c>
      <c r="G376" s="209"/>
      <c r="H376" s="210" t="s">
        <v>1</v>
      </c>
      <c r="I376" s="212"/>
      <c r="J376" s="209"/>
      <c r="K376" s="209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 t="s">
        <v>152</v>
      </c>
      <c r="AU376" s="217" t="s">
        <v>146</v>
      </c>
      <c r="AV376" s="13" t="s">
        <v>81</v>
      </c>
      <c r="AW376" s="13" t="s">
        <v>30</v>
      </c>
      <c r="AX376" s="13" t="s">
        <v>73</v>
      </c>
      <c r="AY376" s="217" t="s">
        <v>137</v>
      </c>
    </row>
    <row r="377" spans="1:65" s="14" customFormat="1" ht="11.25">
      <c r="B377" s="218"/>
      <c r="C377" s="219"/>
      <c r="D377" s="202" t="s">
        <v>152</v>
      </c>
      <c r="E377" s="220" t="s">
        <v>1</v>
      </c>
      <c r="F377" s="221" t="s">
        <v>350</v>
      </c>
      <c r="G377" s="219"/>
      <c r="H377" s="222">
        <v>14.25</v>
      </c>
      <c r="I377" s="223"/>
      <c r="J377" s="219"/>
      <c r="K377" s="219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152</v>
      </c>
      <c r="AU377" s="228" t="s">
        <v>146</v>
      </c>
      <c r="AV377" s="14" t="s">
        <v>83</v>
      </c>
      <c r="AW377" s="14" t="s">
        <v>30</v>
      </c>
      <c r="AX377" s="14" t="s">
        <v>73</v>
      </c>
      <c r="AY377" s="228" t="s">
        <v>137</v>
      </c>
    </row>
    <row r="378" spans="1:65" s="13" customFormat="1" ht="11.25">
      <c r="B378" s="208"/>
      <c r="C378" s="209"/>
      <c r="D378" s="202" t="s">
        <v>152</v>
      </c>
      <c r="E378" s="210" t="s">
        <v>1</v>
      </c>
      <c r="F378" s="211" t="s">
        <v>288</v>
      </c>
      <c r="G378" s="209"/>
      <c r="H378" s="210" t="s">
        <v>1</v>
      </c>
      <c r="I378" s="212"/>
      <c r="J378" s="209"/>
      <c r="K378" s="209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152</v>
      </c>
      <c r="AU378" s="217" t="s">
        <v>146</v>
      </c>
      <c r="AV378" s="13" t="s">
        <v>81</v>
      </c>
      <c r="AW378" s="13" t="s">
        <v>30</v>
      </c>
      <c r="AX378" s="13" t="s">
        <v>73</v>
      </c>
      <c r="AY378" s="217" t="s">
        <v>137</v>
      </c>
    </row>
    <row r="379" spans="1:65" s="14" customFormat="1" ht="11.25">
      <c r="B379" s="218"/>
      <c r="C379" s="219"/>
      <c r="D379" s="202" t="s">
        <v>152</v>
      </c>
      <c r="E379" s="220" t="s">
        <v>1</v>
      </c>
      <c r="F379" s="221" t="s">
        <v>351</v>
      </c>
      <c r="G379" s="219"/>
      <c r="H379" s="222">
        <v>6.8</v>
      </c>
      <c r="I379" s="223"/>
      <c r="J379" s="219"/>
      <c r="K379" s="219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152</v>
      </c>
      <c r="AU379" s="228" t="s">
        <v>146</v>
      </c>
      <c r="AV379" s="14" t="s">
        <v>83</v>
      </c>
      <c r="AW379" s="14" t="s">
        <v>30</v>
      </c>
      <c r="AX379" s="14" t="s">
        <v>73</v>
      </c>
      <c r="AY379" s="228" t="s">
        <v>137</v>
      </c>
    </row>
    <row r="380" spans="1:65" s="13" customFormat="1" ht="11.25">
      <c r="B380" s="208"/>
      <c r="C380" s="209"/>
      <c r="D380" s="202" t="s">
        <v>152</v>
      </c>
      <c r="E380" s="210" t="s">
        <v>1</v>
      </c>
      <c r="F380" s="211" t="s">
        <v>161</v>
      </c>
      <c r="G380" s="209"/>
      <c r="H380" s="210" t="s">
        <v>1</v>
      </c>
      <c r="I380" s="212"/>
      <c r="J380" s="209"/>
      <c r="K380" s="209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152</v>
      </c>
      <c r="AU380" s="217" t="s">
        <v>146</v>
      </c>
      <c r="AV380" s="13" t="s">
        <v>81</v>
      </c>
      <c r="AW380" s="13" t="s">
        <v>30</v>
      </c>
      <c r="AX380" s="13" t="s">
        <v>73</v>
      </c>
      <c r="AY380" s="217" t="s">
        <v>137</v>
      </c>
    </row>
    <row r="381" spans="1:65" s="14" customFormat="1" ht="11.25">
      <c r="B381" s="218"/>
      <c r="C381" s="219"/>
      <c r="D381" s="202" t="s">
        <v>152</v>
      </c>
      <c r="E381" s="220" t="s">
        <v>1</v>
      </c>
      <c r="F381" s="221" t="s">
        <v>352</v>
      </c>
      <c r="G381" s="219"/>
      <c r="H381" s="222">
        <v>8.25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152</v>
      </c>
      <c r="AU381" s="228" t="s">
        <v>146</v>
      </c>
      <c r="AV381" s="14" t="s">
        <v>83</v>
      </c>
      <c r="AW381" s="14" t="s">
        <v>30</v>
      </c>
      <c r="AX381" s="14" t="s">
        <v>73</v>
      </c>
      <c r="AY381" s="228" t="s">
        <v>137</v>
      </c>
    </row>
    <row r="382" spans="1:65" s="13" customFormat="1" ht="11.25">
      <c r="B382" s="208"/>
      <c r="C382" s="209"/>
      <c r="D382" s="202" t="s">
        <v>152</v>
      </c>
      <c r="E382" s="210" t="s">
        <v>1</v>
      </c>
      <c r="F382" s="211" t="s">
        <v>226</v>
      </c>
      <c r="G382" s="209"/>
      <c r="H382" s="210" t="s">
        <v>1</v>
      </c>
      <c r="I382" s="212"/>
      <c r="J382" s="209"/>
      <c r="K382" s="209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152</v>
      </c>
      <c r="AU382" s="217" t="s">
        <v>146</v>
      </c>
      <c r="AV382" s="13" t="s">
        <v>81</v>
      </c>
      <c r="AW382" s="13" t="s">
        <v>30</v>
      </c>
      <c r="AX382" s="13" t="s">
        <v>73</v>
      </c>
      <c r="AY382" s="217" t="s">
        <v>137</v>
      </c>
    </row>
    <row r="383" spans="1:65" s="14" customFormat="1" ht="11.25">
      <c r="B383" s="218"/>
      <c r="C383" s="219"/>
      <c r="D383" s="202" t="s">
        <v>152</v>
      </c>
      <c r="E383" s="220" t="s">
        <v>1</v>
      </c>
      <c r="F383" s="221" t="s">
        <v>353</v>
      </c>
      <c r="G383" s="219"/>
      <c r="H383" s="222">
        <v>31.45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152</v>
      </c>
      <c r="AU383" s="228" t="s">
        <v>146</v>
      </c>
      <c r="AV383" s="14" t="s">
        <v>83</v>
      </c>
      <c r="AW383" s="14" t="s">
        <v>30</v>
      </c>
      <c r="AX383" s="14" t="s">
        <v>73</v>
      </c>
      <c r="AY383" s="228" t="s">
        <v>137</v>
      </c>
    </row>
    <row r="384" spans="1:65" s="16" customFormat="1" ht="11.25">
      <c r="B384" s="240"/>
      <c r="C384" s="241"/>
      <c r="D384" s="202" t="s">
        <v>152</v>
      </c>
      <c r="E384" s="242" t="s">
        <v>1</v>
      </c>
      <c r="F384" s="243" t="s">
        <v>202</v>
      </c>
      <c r="G384" s="241"/>
      <c r="H384" s="244">
        <v>271.13400000000001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AT384" s="250" t="s">
        <v>152</v>
      </c>
      <c r="AU384" s="250" t="s">
        <v>146</v>
      </c>
      <c r="AV384" s="16" t="s">
        <v>145</v>
      </c>
      <c r="AW384" s="16" t="s">
        <v>30</v>
      </c>
      <c r="AX384" s="16" t="s">
        <v>73</v>
      </c>
      <c r="AY384" s="250" t="s">
        <v>137</v>
      </c>
    </row>
    <row r="385" spans="1:65" s="14" customFormat="1" ht="11.25">
      <c r="B385" s="218"/>
      <c r="C385" s="219"/>
      <c r="D385" s="202" t="s">
        <v>152</v>
      </c>
      <c r="E385" s="220" t="s">
        <v>1</v>
      </c>
      <c r="F385" s="221" t="s">
        <v>367</v>
      </c>
      <c r="G385" s="219"/>
      <c r="H385" s="222">
        <v>67.784000000000006</v>
      </c>
      <c r="I385" s="223"/>
      <c r="J385" s="219"/>
      <c r="K385" s="219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152</v>
      </c>
      <c r="AU385" s="228" t="s">
        <v>146</v>
      </c>
      <c r="AV385" s="14" t="s">
        <v>83</v>
      </c>
      <c r="AW385" s="14" t="s">
        <v>30</v>
      </c>
      <c r="AX385" s="14" t="s">
        <v>73</v>
      </c>
      <c r="AY385" s="228" t="s">
        <v>137</v>
      </c>
    </row>
    <row r="386" spans="1:65" s="16" customFormat="1" ht="11.25">
      <c r="B386" s="240"/>
      <c r="C386" s="241"/>
      <c r="D386" s="202" t="s">
        <v>152</v>
      </c>
      <c r="E386" s="242" t="s">
        <v>1</v>
      </c>
      <c r="F386" s="243" t="s">
        <v>202</v>
      </c>
      <c r="G386" s="241"/>
      <c r="H386" s="244">
        <v>67.784000000000006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AT386" s="250" t="s">
        <v>152</v>
      </c>
      <c r="AU386" s="250" t="s">
        <v>146</v>
      </c>
      <c r="AV386" s="16" t="s">
        <v>145</v>
      </c>
      <c r="AW386" s="16" t="s">
        <v>30</v>
      </c>
      <c r="AX386" s="16" t="s">
        <v>81</v>
      </c>
      <c r="AY386" s="250" t="s">
        <v>137</v>
      </c>
    </row>
    <row r="387" spans="1:65" s="2" customFormat="1" ht="37.9" customHeight="1">
      <c r="A387" s="35"/>
      <c r="B387" s="36"/>
      <c r="C387" s="188" t="s">
        <v>368</v>
      </c>
      <c r="D387" s="188" t="s">
        <v>141</v>
      </c>
      <c r="E387" s="189" t="s">
        <v>369</v>
      </c>
      <c r="F387" s="190" t="s">
        <v>370</v>
      </c>
      <c r="G387" s="191" t="s">
        <v>238</v>
      </c>
      <c r="H387" s="192">
        <v>948.976</v>
      </c>
      <c r="I387" s="193"/>
      <c r="J387" s="194">
        <f>ROUND(I387*H387,2)</f>
        <v>0</v>
      </c>
      <c r="K387" s="195"/>
      <c r="L387" s="40"/>
      <c r="M387" s="196" t="s">
        <v>1</v>
      </c>
      <c r="N387" s="197" t="s">
        <v>38</v>
      </c>
      <c r="O387" s="72"/>
      <c r="P387" s="198">
        <f>O387*H387</f>
        <v>0</v>
      </c>
      <c r="Q387" s="198">
        <v>0</v>
      </c>
      <c r="R387" s="198">
        <f>Q387*H387</f>
        <v>0</v>
      </c>
      <c r="S387" s="198">
        <v>0</v>
      </c>
      <c r="T387" s="19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0" t="s">
        <v>145</v>
      </c>
      <c r="AT387" s="200" t="s">
        <v>141</v>
      </c>
      <c r="AU387" s="200" t="s">
        <v>146</v>
      </c>
      <c r="AY387" s="18" t="s">
        <v>137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8" t="s">
        <v>81</v>
      </c>
      <c r="BK387" s="201">
        <f>ROUND(I387*H387,2)</f>
        <v>0</v>
      </c>
      <c r="BL387" s="18" t="s">
        <v>145</v>
      </c>
      <c r="BM387" s="200" t="s">
        <v>371</v>
      </c>
    </row>
    <row r="388" spans="1:65" s="2" customFormat="1" ht="48.75">
      <c r="A388" s="35"/>
      <c r="B388" s="36"/>
      <c r="C388" s="37"/>
      <c r="D388" s="202" t="s">
        <v>148</v>
      </c>
      <c r="E388" s="37"/>
      <c r="F388" s="203" t="s">
        <v>372</v>
      </c>
      <c r="G388" s="37"/>
      <c r="H388" s="37"/>
      <c r="I388" s="204"/>
      <c r="J388" s="37"/>
      <c r="K388" s="37"/>
      <c r="L388" s="40"/>
      <c r="M388" s="205"/>
      <c r="N388" s="206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148</v>
      </c>
      <c r="AU388" s="18" t="s">
        <v>146</v>
      </c>
    </row>
    <row r="389" spans="1:65" s="13" customFormat="1" ht="11.25">
      <c r="B389" s="208"/>
      <c r="C389" s="209"/>
      <c r="D389" s="202" t="s">
        <v>152</v>
      </c>
      <c r="E389" s="210" t="s">
        <v>1</v>
      </c>
      <c r="F389" s="211" t="s">
        <v>347</v>
      </c>
      <c r="G389" s="209"/>
      <c r="H389" s="210" t="s">
        <v>1</v>
      </c>
      <c r="I389" s="212"/>
      <c r="J389" s="209"/>
      <c r="K389" s="209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152</v>
      </c>
      <c r="AU389" s="217" t="s">
        <v>146</v>
      </c>
      <c r="AV389" s="13" t="s">
        <v>81</v>
      </c>
      <c r="AW389" s="13" t="s">
        <v>30</v>
      </c>
      <c r="AX389" s="13" t="s">
        <v>73</v>
      </c>
      <c r="AY389" s="217" t="s">
        <v>137</v>
      </c>
    </row>
    <row r="390" spans="1:65" s="14" customFormat="1" ht="11.25">
      <c r="B390" s="218"/>
      <c r="C390" s="219"/>
      <c r="D390" s="202" t="s">
        <v>152</v>
      </c>
      <c r="E390" s="220" t="s">
        <v>1</v>
      </c>
      <c r="F390" s="221" t="s">
        <v>373</v>
      </c>
      <c r="G390" s="219"/>
      <c r="H390" s="222">
        <v>67.784000000000006</v>
      </c>
      <c r="I390" s="223"/>
      <c r="J390" s="219"/>
      <c r="K390" s="219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152</v>
      </c>
      <c r="AU390" s="228" t="s">
        <v>146</v>
      </c>
      <c r="AV390" s="14" t="s">
        <v>83</v>
      </c>
      <c r="AW390" s="14" t="s">
        <v>30</v>
      </c>
      <c r="AX390" s="14" t="s">
        <v>73</v>
      </c>
      <c r="AY390" s="228" t="s">
        <v>137</v>
      </c>
    </row>
    <row r="391" spans="1:65" s="16" customFormat="1" ht="11.25">
      <c r="B391" s="240"/>
      <c r="C391" s="241"/>
      <c r="D391" s="202" t="s">
        <v>152</v>
      </c>
      <c r="E391" s="242" t="s">
        <v>1</v>
      </c>
      <c r="F391" s="243" t="s">
        <v>202</v>
      </c>
      <c r="G391" s="241"/>
      <c r="H391" s="244">
        <v>67.784000000000006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AT391" s="250" t="s">
        <v>152</v>
      </c>
      <c r="AU391" s="250" t="s">
        <v>146</v>
      </c>
      <c r="AV391" s="16" t="s">
        <v>145</v>
      </c>
      <c r="AW391" s="16" t="s">
        <v>30</v>
      </c>
      <c r="AX391" s="16" t="s">
        <v>81</v>
      </c>
      <c r="AY391" s="250" t="s">
        <v>137</v>
      </c>
    </row>
    <row r="392" spans="1:65" s="14" customFormat="1" ht="11.25">
      <c r="B392" s="218"/>
      <c r="C392" s="219"/>
      <c r="D392" s="202" t="s">
        <v>152</v>
      </c>
      <c r="E392" s="219"/>
      <c r="F392" s="221" t="s">
        <v>374</v>
      </c>
      <c r="G392" s="219"/>
      <c r="H392" s="222">
        <v>948.976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152</v>
      </c>
      <c r="AU392" s="228" t="s">
        <v>146</v>
      </c>
      <c r="AV392" s="14" t="s">
        <v>83</v>
      </c>
      <c r="AW392" s="14" t="s">
        <v>4</v>
      </c>
      <c r="AX392" s="14" t="s">
        <v>81</v>
      </c>
      <c r="AY392" s="228" t="s">
        <v>137</v>
      </c>
    </row>
    <row r="393" spans="1:65" s="2" customFormat="1" ht="33" customHeight="1">
      <c r="A393" s="35"/>
      <c r="B393" s="36"/>
      <c r="C393" s="188" t="s">
        <v>375</v>
      </c>
      <c r="D393" s="188" t="s">
        <v>141</v>
      </c>
      <c r="E393" s="189" t="s">
        <v>376</v>
      </c>
      <c r="F393" s="190" t="s">
        <v>377</v>
      </c>
      <c r="G393" s="191" t="s">
        <v>378</v>
      </c>
      <c r="H393" s="192">
        <v>488.04300000000001</v>
      </c>
      <c r="I393" s="193"/>
      <c r="J393" s="194">
        <f>ROUND(I393*H393,2)</f>
        <v>0</v>
      </c>
      <c r="K393" s="195"/>
      <c r="L393" s="40"/>
      <c r="M393" s="196" t="s">
        <v>1</v>
      </c>
      <c r="N393" s="197" t="s">
        <v>38</v>
      </c>
      <c r="O393" s="72"/>
      <c r="P393" s="198">
        <f>O393*H393</f>
        <v>0</v>
      </c>
      <c r="Q393" s="198">
        <v>0</v>
      </c>
      <c r="R393" s="198">
        <f>Q393*H393</f>
        <v>0</v>
      </c>
      <c r="S393" s="198">
        <v>0</v>
      </c>
      <c r="T393" s="19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145</v>
      </c>
      <c r="AT393" s="200" t="s">
        <v>141</v>
      </c>
      <c r="AU393" s="200" t="s">
        <v>146</v>
      </c>
      <c r="AY393" s="18" t="s">
        <v>137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81</v>
      </c>
      <c r="BK393" s="201">
        <f>ROUND(I393*H393,2)</f>
        <v>0</v>
      </c>
      <c r="BL393" s="18" t="s">
        <v>145</v>
      </c>
      <c r="BM393" s="200" t="s">
        <v>379</v>
      </c>
    </row>
    <row r="394" spans="1:65" s="2" customFormat="1" ht="29.25">
      <c r="A394" s="35"/>
      <c r="B394" s="36"/>
      <c r="C394" s="37"/>
      <c r="D394" s="202" t="s">
        <v>148</v>
      </c>
      <c r="E394" s="37"/>
      <c r="F394" s="203" t="s">
        <v>380</v>
      </c>
      <c r="G394" s="37"/>
      <c r="H394" s="37"/>
      <c r="I394" s="204"/>
      <c r="J394" s="37"/>
      <c r="K394" s="37"/>
      <c r="L394" s="40"/>
      <c r="M394" s="205"/>
      <c r="N394" s="206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148</v>
      </c>
      <c r="AU394" s="18" t="s">
        <v>146</v>
      </c>
    </row>
    <row r="395" spans="1:65" s="13" customFormat="1" ht="11.25">
      <c r="B395" s="208"/>
      <c r="C395" s="209"/>
      <c r="D395" s="202" t="s">
        <v>152</v>
      </c>
      <c r="E395" s="210" t="s">
        <v>1</v>
      </c>
      <c r="F395" s="211" t="s">
        <v>347</v>
      </c>
      <c r="G395" s="209"/>
      <c r="H395" s="210" t="s">
        <v>1</v>
      </c>
      <c r="I395" s="212"/>
      <c r="J395" s="209"/>
      <c r="K395" s="209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152</v>
      </c>
      <c r="AU395" s="217" t="s">
        <v>146</v>
      </c>
      <c r="AV395" s="13" t="s">
        <v>81</v>
      </c>
      <c r="AW395" s="13" t="s">
        <v>30</v>
      </c>
      <c r="AX395" s="13" t="s">
        <v>73</v>
      </c>
      <c r="AY395" s="217" t="s">
        <v>137</v>
      </c>
    </row>
    <row r="396" spans="1:65" s="14" customFormat="1" ht="11.25">
      <c r="B396" s="218"/>
      <c r="C396" s="219"/>
      <c r="D396" s="202" t="s">
        <v>152</v>
      </c>
      <c r="E396" s="220" t="s">
        <v>1</v>
      </c>
      <c r="F396" s="221" t="s">
        <v>360</v>
      </c>
      <c r="G396" s="219"/>
      <c r="H396" s="222">
        <v>203.351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152</v>
      </c>
      <c r="AU396" s="228" t="s">
        <v>146</v>
      </c>
      <c r="AV396" s="14" t="s">
        <v>83</v>
      </c>
      <c r="AW396" s="14" t="s">
        <v>30</v>
      </c>
      <c r="AX396" s="14" t="s">
        <v>73</v>
      </c>
      <c r="AY396" s="228" t="s">
        <v>137</v>
      </c>
    </row>
    <row r="397" spans="1:65" s="14" customFormat="1" ht="11.25">
      <c r="B397" s="218"/>
      <c r="C397" s="219"/>
      <c r="D397" s="202" t="s">
        <v>152</v>
      </c>
      <c r="E397" s="220" t="s">
        <v>1</v>
      </c>
      <c r="F397" s="221" t="s">
        <v>373</v>
      </c>
      <c r="G397" s="219"/>
      <c r="H397" s="222">
        <v>67.784000000000006</v>
      </c>
      <c r="I397" s="223"/>
      <c r="J397" s="219"/>
      <c r="K397" s="219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152</v>
      </c>
      <c r="AU397" s="228" t="s">
        <v>146</v>
      </c>
      <c r="AV397" s="14" t="s">
        <v>83</v>
      </c>
      <c r="AW397" s="14" t="s">
        <v>30</v>
      </c>
      <c r="AX397" s="14" t="s">
        <v>73</v>
      </c>
      <c r="AY397" s="228" t="s">
        <v>137</v>
      </c>
    </row>
    <row r="398" spans="1:65" s="16" customFormat="1" ht="11.25">
      <c r="B398" s="240"/>
      <c r="C398" s="241"/>
      <c r="D398" s="202" t="s">
        <v>152</v>
      </c>
      <c r="E398" s="242" t="s">
        <v>1</v>
      </c>
      <c r="F398" s="243" t="s">
        <v>202</v>
      </c>
      <c r="G398" s="241"/>
      <c r="H398" s="244">
        <v>271.13499999999999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152</v>
      </c>
      <c r="AU398" s="250" t="s">
        <v>146</v>
      </c>
      <c r="AV398" s="16" t="s">
        <v>145</v>
      </c>
      <c r="AW398" s="16" t="s">
        <v>30</v>
      </c>
      <c r="AX398" s="16" t="s">
        <v>81</v>
      </c>
      <c r="AY398" s="250" t="s">
        <v>137</v>
      </c>
    </row>
    <row r="399" spans="1:65" s="14" customFormat="1" ht="11.25">
      <c r="B399" s="218"/>
      <c r="C399" s="219"/>
      <c r="D399" s="202" t="s">
        <v>152</v>
      </c>
      <c r="E399" s="219"/>
      <c r="F399" s="221" t="s">
        <v>381</v>
      </c>
      <c r="G399" s="219"/>
      <c r="H399" s="222">
        <v>488.04300000000001</v>
      </c>
      <c r="I399" s="223"/>
      <c r="J399" s="219"/>
      <c r="K399" s="219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152</v>
      </c>
      <c r="AU399" s="228" t="s">
        <v>146</v>
      </c>
      <c r="AV399" s="14" t="s">
        <v>83</v>
      </c>
      <c r="AW399" s="14" t="s">
        <v>4</v>
      </c>
      <c r="AX399" s="14" t="s">
        <v>81</v>
      </c>
      <c r="AY399" s="228" t="s">
        <v>137</v>
      </c>
    </row>
    <row r="400" spans="1:65" s="12" customFormat="1" ht="20.85" customHeight="1">
      <c r="B400" s="172"/>
      <c r="C400" s="173"/>
      <c r="D400" s="174" t="s">
        <v>72</v>
      </c>
      <c r="E400" s="186" t="s">
        <v>272</v>
      </c>
      <c r="F400" s="186" t="s">
        <v>382</v>
      </c>
      <c r="G400" s="173"/>
      <c r="H400" s="173"/>
      <c r="I400" s="176"/>
      <c r="J400" s="187">
        <f>BK400</f>
        <v>0</v>
      </c>
      <c r="K400" s="173"/>
      <c r="L400" s="178"/>
      <c r="M400" s="179"/>
      <c r="N400" s="180"/>
      <c r="O400" s="180"/>
      <c r="P400" s="181">
        <f>SUM(P401:P433)</f>
        <v>0</v>
      </c>
      <c r="Q400" s="180"/>
      <c r="R400" s="181">
        <f>SUM(R401:R433)</f>
        <v>471.88599999999997</v>
      </c>
      <c r="S400" s="180"/>
      <c r="T400" s="182">
        <f>SUM(T401:T433)</f>
        <v>0</v>
      </c>
      <c r="AR400" s="183" t="s">
        <v>81</v>
      </c>
      <c r="AT400" s="184" t="s">
        <v>72</v>
      </c>
      <c r="AU400" s="184" t="s">
        <v>83</v>
      </c>
      <c r="AY400" s="183" t="s">
        <v>137</v>
      </c>
      <c r="BK400" s="185">
        <f>SUM(BK401:BK433)</f>
        <v>0</v>
      </c>
    </row>
    <row r="401" spans="1:65" s="2" customFormat="1" ht="24.2" customHeight="1">
      <c r="A401" s="35"/>
      <c r="B401" s="36"/>
      <c r="C401" s="188" t="s">
        <v>383</v>
      </c>
      <c r="D401" s="188" t="s">
        <v>141</v>
      </c>
      <c r="E401" s="189" t="s">
        <v>384</v>
      </c>
      <c r="F401" s="190" t="s">
        <v>385</v>
      </c>
      <c r="G401" s="191" t="s">
        <v>238</v>
      </c>
      <c r="H401" s="192">
        <v>30</v>
      </c>
      <c r="I401" s="193"/>
      <c r="J401" s="194">
        <f>ROUND(I401*H401,2)</f>
        <v>0</v>
      </c>
      <c r="K401" s="195"/>
      <c r="L401" s="40"/>
      <c r="M401" s="196" t="s">
        <v>1</v>
      </c>
      <c r="N401" s="197" t="s">
        <v>38</v>
      </c>
      <c r="O401" s="72"/>
      <c r="P401" s="198">
        <f>O401*H401</f>
        <v>0</v>
      </c>
      <c r="Q401" s="198">
        <v>0</v>
      </c>
      <c r="R401" s="198">
        <f>Q401*H401</f>
        <v>0</v>
      </c>
      <c r="S401" s="198">
        <v>0</v>
      </c>
      <c r="T401" s="199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0" t="s">
        <v>145</v>
      </c>
      <c r="AT401" s="200" t="s">
        <v>141</v>
      </c>
      <c r="AU401" s="200" t="s">
        <v>146</v>
      </c>
      <c r="AY401" s="18" t="s">
        <v>137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18" t="s">
        <v>81</v>
      </c>
      <c r="BK401" s="201">
        <f>ROUND(I401*H401,2)</f>
        <v>0</v>
      </c>
      <c r="BL401" s="18" t="s">
        <v>145</v>
      </c>
      <c r="BM401" s="200" t="s">
        <v>386</v>
      </c>
    </row>
    <row r="402" spans="1:65" s="2" customFormat="1" ht="29.25">
      <c r="A402" s="35"/>
      <c r="B402" s="36"/>
      <c r="C402" s="37"/>
      <c r="D402" s="202" t="s">
        <v>148</v>
      </c>
      <c r="E402" s="37"/>
      <c r="F402" s="203" t="s">
        <v>387</v>
      </c>
      <c r="G402" s="37"/>
      <c r="H402" s="37"/>
      <c r="I402" s="204"/>
      <c r="J402" s="37"/>
      <c r="K402" s="37"/>
      <c r="L402" s="40"/>
      <c r="M402" s="205"/>
      <c r="N402" s="206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148</v>
      </c>
      <c r="AU402" s="18" t="s">
        <v>146</v>
      </c>
    </row>
    <row r="403" spans="1:65" s="2" customFormat="1" ht="19.5">
      <c r="A403" s="35"/>
      <c r="B403" s="36"/>
      <c r="C403" s="37"/>
      <c r="D403" s="202" t="s">
        <v>150</v>
      </c>
      <c r="E403" s="37"/>
      <c r="F403" s="207" t="s">
        <v>388</v>
      </c>
      <c r="G403" s="37"/>
      <c r="H403" s="37"/>
      <c r="I403" s="204"/>
      <c r="J403" s="37"/>
      <c r="K403" s="37"/>
      <c r="L403" s="40"/>
      <c r="M403" s="205"/>
      <c r="N403" s="206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150</v>
      </c>
      <c r="AU403" s="18" t="s">
        <v>146</v>
      </c>
    </row>
    <row r="404" spans="1:65" s="13" customFormat="1" ht="11.25">
      <c r="B404" s="208"/>
      <c r="C404" s="209"/>
      <c r="D404" s="202" t="s">
        <v>152</v>
      </c>
      <c r="E404" s="210" t="s">
        <v>1</v>
      </c>
      <c r="F404" s="211" t="s">
        <v>389</v>
      </c>
      <c r="G404" s="209"/>
      <c r="H404" s="210" t="s">
        <v>1</v>
      </c>
      <c r="I404" s="212"/>
      <c r="J404" s="209"/>
      <c r="K404" s="209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152</v>
      </c>
      <c r="AU404" s="217" t="s">
        <v>146</v>
      </c>
      <c r="AV404" s="13" t="s">
        <v>81</v>
      </c>
      <c r="AW404" s="13" t="s">
        <v>30</v>
      </c>
      <c r="AX404" s="13" t="s">
        <v>73</v>
      </c>
      <c r="AY404" s="217" t="s">
        <v>137</v>
      </c>
    </row>
    <row r="405" spans="1:65" s="14" customFormat="1" ht="11.25">
      <c r="B405" s="218"/>
      <c r="C405" s="219"/>
      <c r="D405" s="202" t="s">
        <v>152</v>
      </c>
      <c r="E405" s="220" t="s">
        <v>1</v>
      </c>
      <c r="F405" s="221" t="s">
        <v>383</v>
      </c>
      <c r="G405" s="219"/>
      <c r="H405" s="222">
        <v>30</v>
      </c>
      <c r="I405" s="223"/>
      <c r="J405" s="219"/>
      <c r="K405" s="219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152</v>
      </c>
      <c r="AU405" s="228" t="s">
        <v>146</v>
      </c>
      <c r="AV405" s="14" t="s">
        <v>83</v>
      </c>
      <c r="AW405" s="14" t="s">
        <v>30</v>
      </c>
      <c r="AX405" s="14" t="s">
        <v>73</v>
      </c>
      <c r="AY405" s="228" t="s">
        <v>137</v>
      </c>
    </row>
    <row r="406" spans="1:65" s="16" customFormat="1" ht="11.25">
      <c r="B406" s="240"/>
      <c r="C406" s="241"/>
      <c r="D406" s="202" t="s">
        <v>152</v>
      </c>
      <c r="E406" s="242" t="s">
        <v>1</v>
      </c>
      <c r="F406" s="243" t="s">
        <v>202</v>
      </c>
      <c r="G406" s="241"/>
      <c r="H406" s="244">
        <v>30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AT406" s="250" t="s">
        <v>152</v>
      </c>
      <c r="AU406" s="250" t="s">
        <v>146</v>
      </c>
      <c r="AV406" s="16" t="s">
        <v>145</v>
      </c>
      <c r="AW406" s="16" t="s">
        <v>30</v>
      </c>
      <c r="AX406" s="16" t="s">
        <v>81</v>
      </c>
      <c r="AY406" s="250" t="s">
        <v>137</v>
      </c>
    </row>
    <row r="407" spans="1:65" s="2" customFormat="1" ht="24.2" customHeight="1">
      <c r="A407" s="35"/>
      <c r="B407" s="36"/>
      <c r="C407" s="188" t="s">
        <v>390</v>
      </c>
      <c r="D407" s="188" t="s">
        <v>141</v>
      </c>
      <c r="E407" s="189" t="s">
        <v>391</v>
      </c>
      <c r="F407" s="190" t="s">
        <v>392</v>
      </c>
      <c r="G407" s="191" t="s">
        <v>238</v>
      </c>
      <c r="H407" s="192">
        <v>168.31899999999999</v>
      </c>
      <c r="I407" s="193"/>
      <c r="J407" s="194">
        <f>ROUND(I407*H407,2)</f>
        <v>0</v>
      </c>
      <c r="K407" s="195"/>
      <c r="L407" s="40"/>
      <c r="M407" s="196" t="s">
        <v>1</v>
      </c>
      <c r="N407" s="197" t="s">
        <v>38</v>
      </c>
      <c r="O407" s="72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0" t="s">
        <v>145</v>
      </c>
      <c r="AT407" s="200" t="s">
        <v>141</v>
      </c>
      <c r="AU407" s="200" t="s">
        <v>146</v>
      </c>
      <c r="AY407" s="18" t="s">
        <v>137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8" t="s">
        <v>81</v>
      </c>
      <c r="BK407" s="201">
        <f>ROUND(I407*H407,2)</f>
        <v>0</v>
      </c>
      <c r="BL407" s="18" t="s">
        <v>145</v>
      </c>
      <c r="BM407" s="200" t="s">
        <v>393</v>
      </c>
    </row>
    <row r="408" spans="1:65" s="2" customFormat="1" ht="29.25">
      <c r="A408" s="35"/>
      <c r="B408" s="36"/>
      <c r="C408" s="37"/>
      <c r="D408" s="202" t="s">
        <v>148</v>
      </c>
      <c r="E408" s="37"/>
      <c r="F408" s="203" t="s">
        <v>394</v>
      </c>
      <c r="G408" s="37"/>
      <c r="H408" s="37"/>
      <c r="I408" s="204"/>
      <c r="J408" s="37"/>
      <c r="K408" s="37"/>
      <c r="L408" s="40"/>
      <c r="M408" s="205"/>
      <c r="N408" s="206"/>
      <c r="O408" s="72"/>
      <c r="P408" s="72"/>
      <c r="Q408" s="72"/>
      <c r="R408" s="72"/>
      <c r="S408" s="72"/>
      <c r="T408" s="73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148</v>
      </c>
      <c r="AU408" s="18" t="s">
        <v>146</v>
      </c>
    </row>
    <row r="409" spans="1:65" s="2" customFormat="1" ht="29.25">
      <c r="A409" s="35"/>
      <c r="B409" s="36"/>
      <c r="C409" s="37"/>
      <c r="D409" s="202" t="s">
        <v>150</v>
      </c>
      <c r="E409" s="37"/>
      <c r="F409" s="207" t="s">
        <v>395</v>
      </c>
      <c r="G409" s="37"/>
      <c r="H409" s="37"/>
      <c r="I409" s="204"/>
      <c r="J409" s="37"/>
      <c r="K409" s="37"/>
      <c r="L409" s="40"/>
      <c r="M409" s="205"/>
      <c r="N409" s="206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150</v>
      </c>
      <c r="AU409" s="18" t="s">
        <v>146</v>
      </c>
    </row>
    <row r="410" spans="1:65" s="13" customFormat="1" ht="11.25">
      <c r="B410" s="208"/>
      <c r="C410" s="209"/>
      <c r="D410" s="202" t="s">
        <v>152</v>
      </c>
      <c r="E410" s="210" t="s">
        <v>1</v>
      </c>
      <c r="F410" s="211" t="s">
        <v>396</v>
      </c>
      <c r="G410" s="209"/>
      <c r="H410" s="210" t="s">
        <v>1</v>
      </c>
      <c r="I410" s="212"/>
      <c r="J410" s="209"/>
      <c r="K410" s="209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152</v>
      </c>
      <c r="AU410" s="217" t="s">
        <v>146</v>
      </c>
      <c r="AV410" s="13" t="s">
        <v>81</v>
      </c>
      <c r="AW410" s="13" t="s">
        <v>30</v>
      </c>
      <c r="AX410" s="13" t="s">
        <v>73</v>
      </c>
      <c r="AY410" s="217" t="s">
        <v>137</v>
      </c>
    </row>
    <row r="411" spans="1:65" s="14" customFormat="1" ht="11.25">
      <c r="B411" s="218"/>
      <c r="C411" s="219"/>
      <c r="D411" s="202" t="s">
        <v>152</v>
      </c>
      <c r="E411" s="220" t="s">
        <v>1</v>
      </c>
      <c r="F411" s="221" t="s">
        <v>397</v>
      </c>
      <c r="G411" s="219"/>
      <c r="H411" s="222">
        <v>271.13499999999999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152</v>
      </c>
      <c r="AU411" s="228" t="s">
        <v>146</v>
      </c>
      <c r="AV411" s="14" t="s">
        <v>83</v>
      </c>
      <c r="AW411" s="14" t="s">
        <v>30</v>
      </c>
      <c r="AX411" s="14" t="s">
        <v>73</v>
      </c>
      <c r="AY411" s="228" t="s">
        <v>137</v>
      </c>
    </row>
    <row r="412" spans="1:65" s="13" customFormat="1" ht="11.25">
      <c r="B412" s="208"/>
      <c r="C412" s="209"/>
      <c r="D412" s="202" t="s">
        <v>152</v>
      </c>
      <c r="E412" s="210" t="s">
        <v>1</v>
      </c>
      <c r="F412" s="211" t="s">
        <v>398</v>
      </c>
      <c r="G412" s="209"/>
      <c r="H412" s="210" t="s">
        <v>1</v>
      </c>
      <c r="I412" s="212"/>
      <c r="J412" s="209"/>
      <c r="K412" s="209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152</v>
      </c>
      <c r="AU412" s="217" t="s">
        <v>146</v>
      </c>
      <c r="AV412" s="13" t="s">
        <v>81</v>
      </c>
      <c r="AW412" s="13" t="s">
        <v>30</v>
      </c>
      <c r="AX412" s="13" t="s">
        <v>73</v>
      </c>
      <c r="AY412" s="217" t="s">
        <v>137</v>
      </c>
    </row>
    <row r="413" spans="1:65" s="14" customFormat="1" ht="11.25">
      <c r="B413" s="218"/>
      <c r="C413" s="219"/>
      <c r="D413" s="202" t="s">
        <v>152</v>
      </c>
      <c r="E413" s="220" t="s">
        <v>1</v>
      </c>
      <c r="F413" s="221" t="s">
        <v>399</v>
      </c>
      <c r="G413" s="219"/>
      <c r="H413" s="222">
        <v>-18.36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152</v>
      </c>
      <c r="AU413" s="228" t="s">
        <v>146</v>
      </c>
      <c r="AV413" s="14" t="s">
        <v>83</v>
      </c>
      <c r="AW413" s="14" t="s">
        <v>30</v>
      </c>
      <c r="AX413" s="14" t="s">
        <v>73</v>
      </c>
      <c r="AY413" s="228" t="s">
        <v>137</v>
      </c>
    </row>
    <row r="414" spans="1:65" s="13" customFormat="1" ht="11.25">
      <c r="B414" s="208"/>
      <c r="C414" s="209"/>
      <c r="D414" s="202" t="s">
        <v>152</v>
      </c>
      <c r="E414" s="210" t="s">
        <v>1</v>
      </c>
      <c r="F414" s="211" t="s">
        <v>400</v>
      </c>
      <c r="G414" s="209"/>
      <c r="H414" s="210" t="s">
        <v>1</v>
      </c>
      <c r="I414" s="212"/>
      <c r="J414" s="209"/>
      <c r="K414" s="209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152</v>
      </c>
      <c r="AU414" s="217" t="s">
        <v>146</v>
      </c>
      <c r="AV414" s="13" t="s">
        <v>81</v>
      </c>
      <c r="AW414" s="13" t="s">
        <v>30</v>
      </c>
      <c r="AX414" s="13" t="s">
        <v>73</v>
      </c>
      <c r="AY414" s="217" t="s">
        <v>137</v>
      </c>
    </row>
    <row r="415" spans="1:65" s="14" customFormat="1" ht="11.25">
      <c r="B415" s="218"/>
      <c r="C415" s="219"/>
      <c r="D415" s="202" t="s">
        <v>152</v>
      </c>
      <c r="E415" s="220" t="s">
        <v>1</v>
      </c>
      <c r="F415" s="221" t="s">
        <v>401</v>
      </c>
      <c r="G415" s="219"/>
      <c r="H415" s="222">
        <v>-84.456000000000003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152</v>
      </c>
      <c r="AU415" s="228" t="s">
        <v>146</v>
      </c>
      <c r="AV415" s="14" t="s">
        <v>83</v>
      </c>
      <c r="AW415" s="14" t="s">
        <v>30</v>
      </c>
      <c r="AX415" s="14" t="s">
        <v>73</v>
      </c>
      <c r="AY415" s="228" t="s">
        <v>137</v>
      </c>
    </row>
    <row r="416" spans="1:65" s="16" customFormat="1" ht="11.25">
      <c r="B416" s="240"/>
      <c r="C416" s="241"/>
      <c r="D416" s="202" t="s">
        <v>152</v>
      </c>
      <c r="E416" s="242" t="s">
        <v>1</v>
      </c>
      <c r="F416" s="243" t="s">
        <v>202</v>
      </c>
      <c r="G416" s="241"/>
      <c r="H416" s="244">
        <v>168.31899999999996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AT416" s="250" t="s">
        <v>152</v>
      </c>
      <c r="AU416" s="250" t="s">
        <v>146</v>
      </c>
      <c r="AV416" s="16" t="s">
        <v>145</v>
      </c>
      <c r="AW416" s="16" t="s">
        <v>30</v>
      </c>
      <c r="AX416" s="16" t="s">
        <v>81</v>
      </c>
      <c r="AY416" s="250" t="s">
        <v>137</v>
      </c>
    </row>
    <row r="417" spans="1:65" s="2" customFormat="1" ht="16.5" customHeight="1">
      <c r="A417" s="35"/>
      <c r="B417" s="36"/>
      <c r="C417" s="251" t="s">
        <v>402</v>
      </c>
      <c r="D417" s="251" t="s">
        <v>403</v>
      </c>
      <c r="E417" s="252" t="s">
        <v>404</v>
      </c>
      <c r="F417" s="253" t="s">
        <v>405</v>
      </c>
      <c r="G417" s="254" t="s">
        <v>378</v>
      </c>
      <c r="H417" s="255">
        <v>302.97399999999999</v>
      </c>
      <c r="I417" s="256"/>
      <c r="J417" s="257">
        <f>ROUND(I417*H417,2)</f>
        <v>0</v>
      </c>
      <c r="K417" s="258"/>
      <c r="L417" s="259"/>
      <c r="M417" s="260" t="s">
        <v>1</v>
      </c>
      <c r="N417" s="261" t="s">
        <v>38</v>
      </c>
      <c r="O417" s="72"/>
      <c r="P417" s="198">
        <f>O417*H417</f>
        <v>0</v>
      </c>
      <c r="Q417" s="198">
        <v>1</v>
      </c>
      <c r="R417" s="198">
        <f>Q417*H417</f>
        <v>302.97399999999999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203</v>
      </c>
      <c r="AT417" s="200" t="s">
        <v>403</v>
      </c>
      <c r="AU417" s="200" t="s">
        <v>146</v>
      </c>
      <c r="AY417" s="18" t="s">
        <v>137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81</v>
      </c>
      <c r="BK417" s="201">
        <f>ROUND(I417*H417,2)</f>
        <v>0</v>
      </c>
      <c r="BL417" s="18" t="s">
        <v>145</v>
      </c>
      <c r="BM417" s="200" t="s">
        <v>406</v>
      </c>
    </row>
    <row r="418" spans="1:65" s="2" customFormat="1" ht="11.25">
      <c r="A418" s="35"/>
      <c r="B418" s="36"/>
      <c r="C418" s="37"/>
      <c r="D418" s="202" t="s">
        <v>148</v>
      </c>
      <c r="E418" s="37"/>
      <c r="F418" s="203" t="s">
        <v>405</v>
      </c>
      <c r="G418" s="37"/>
      <c r="H418" s="37"/>
      <c r="I418" s="204"/>
      <c r="J418" s="37"/>
      <c r="K418" s="37"/>
      <c r="L418" s="40"/>
      <c r="M418" s="205"/>
      <c r="N418" s="206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148</v>
      </c>
      <c r="AU418" s="18" t="s">
        <v>146</v>
      </c>
    </row>
    <row r="419" spans="1:65" s="14" customFormat="1" ht="11.25">
      <c r="B419" s="218"/>
      <c r="C419" s="219"/>
      <c r="D419" s="202" t="s">
        <v>152</v>
      </c>
      <c r="E419" s="220" t="s">
        <v>1</v>
      </c>
      <c r="F419" s="221" t="s">
        <v>407</v>
      </c>
      <c r="G419" s="219"/>
      <c r="H419" s="222">
        <v>168.31899999999999</v>
      </c>
      <c r="I419" s="223"/>
      <c r="J419" s="219"/>
      <c r="K419" s="219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152</v>
      </c>
      <c r="AU419" s="228" t="s">
        <v>146</v>
      </c>
      <c r="AV419" s="14" t="s">
        <v>83</v>
      </c>
      <c r="AW419" s="14" t="s">
        <v>30</v>
      </c>
      <c r="AX419" s="14" t="s">
        <v>73</v>
      </c>
      <c r="AY419" s="228" t="s">
        <v>137</v>
      </c>
    </row>
    <row r="420" spans="1:65" s="16" customFormat="1" ht="11.25">
      <c r="B420" s="240"/>
      <c r="C420" s="241"/>
      <c r="D420" s="202" t="s">
        <v>152</v>
      </c>
      <c r="E420" s="242" t="s">
        <v>1</v>
      </c>
      <c r="F420" s="243" t="s">
        <v>202</v>
      </c>
      <c r="G420" s="241"/>
      <c r="H420" s="244">
        <v>168.31899999999999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AT420" s="250" t="s">
        <v>152</v>
      </c>
      <c r="AU420" s="250" t="s">
        <v>146</v>
      </c>
      <c r="AV420" s="16" t="s">
        <v>145</v>
      </c>
      <c r="AW420" s="16" t="s">
        <v>30</v>
      </c>
      <c r="AX420" s="16" t="s">
        <v>81</v>
      </c>
      <c r="AY420" s="250" t="s">
        <v>137</v>
      </c>
    </row>
    <row r="421" spans="1:65" s="14" customFormat="1" ht="11.25">
      <c r="B421" s="218"/>
      <c r="C421" s="219"/>
      <c r="D421" s="202" t="s">
        <v>152</v>
      </c>
      <c r="E421" s="219"/>
      <c r="F421" s="221" t="s">
        <v>408</v>
      </c>
      <c r="G421" s="219"/>
      <c r="H421" s="222">
        <v>302.97399999999999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152</v>
      </c>
      <c r="AU421" s="228" t="s">
        <v>146</v>
      </c>
      <c r="AV421" s="14" t="s">
        <v>83</v>
      </c>
      <c r="AW421" s="14" t="s">
        <v>4</v>
      </c>
      <c r="AX421" s="14" t="s">
        <v>81</v>
      </c>
      <c r="AY421" s="228" t="s">
        <v>137</v>
      </c>
    </row>
    <row r="422" spans="1:65" s="2" customFormat="1" ht="24.2" customHeight="1">
      <c r="A422" s="35"/>
      <c r="B422" s="36"/>
      <c r="C422" s="188" t="s">
        <v>409</v>
      </c>
      <c r="D422" s="188" t="s">
        <v>141</v>
      </c>
      <c r="E422" s="189" t="s">
        <v>410</v>
      </c>
      <c r="F422" s="190" t="s">
        <v>411</v>
      </c>
      <c r="G422" s="191" t="s">
        <v>238</v>
      </c>
      <c r="H422" s="192">
        <v>84.456000000000003</v>
      </c>
      <c r="I422" s="193"/>
      <c r="J422" s="194">
        <f>ROUND(I422*H422,2)</f>
        <v>0</v>
      </c>
      <c r="K422" s="195"/>
      <c r="L422" s="40"/>
      <c r="M422" s="196" t="s">
        <v>1</v>
      </c>
      <c r="N422" s="197" t="s">
        <v>38</v>
      </c>
      <c r="O422" s="72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0" t="s">
        <v>145</v>
      </c>
      <c r="AT422" s="200" t="s">
        <v>141</v>
      </c>
      <c r="AU422" s="200" t="s">
        <v>146</v>
      </c>
      <c r="AY422" s="18" t="s">
        <v>137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8" t="s">
        <v>81</v>
      </c>
      <c r="BK422" s="201">
        <f>ROUND(I422*H422,2)</f>
        <v>0</v>
      </c>
      <c r="BL422" s="18" t="s">
        <v>145</v>
      </c>
      <c r="BM422" s="200" t="s">
        <v>412</v>
      </c>
    </row>
    <row r="423" spans="1:65" s="2" customFormat="1" ht="39">
      <c r="A423" s="35"/>
      <c r="B423" s="36"/>
      <c r="C423" s="37"/>
      <c r="D423" s="202" t="s">
        <v>148</v>
      </c>
      <c r="E423" s="37"/>
      <c r="F423" s="203" t="s">
        <v>413</v>
      </c>
      <c r="G423" s="37"/>
      <c r="H423" s="37"/>
      <c r="I423" s="204"/>
      <c r="J423" s="37"/>
      <c r="K423" s="37"/>
      <c r="L423" s="40"/>
      <c r="M423" s="205"/>
      <c r="N423" s="206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148</v>
      </c>
      <c r="AU423" s="18" t="s">
        <v>146</v>
      </c>
    </row>
    <row r="424" spans="1:65" s="13" customFormat="1" ht="11.25">
      <c r="B424" s="208"/>
      <c r="C424" s="209"/>
      <c r="D424" s="202" t="s">
        <v>152</v>
      </c>
      <c r="E424" s="210" t="s">
        <v>1</v>
      </c>
      <c r="F424" s="211" t="s">
        <v>414</v>
      </c>
      <c r="G424" s="209"/>
      <c r="H424" s="210" t="s">
        <v>1</v>
      </c>
      <c r="I424" s="212"/>
      <c r="J424" s="209"/>
      <c r="K424" s="209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152</v>
      </c>
      <c r="AU424" s="217" t="s">
        <v>146</v>
      </c>
      <c r="AV424" s="13" t="s">
        <v>81</v>
      </c>
      <c r="AW424" s="13" t="s">
        <v>30</v>
      </c>
      <c r="AX424" s="13" t="s">
        <v>73</v>
      </c>
      <c r="AY424" s="217" t="s">
        <v>137</v>
      </c>
    </row>
    <row r="425" spans="1:65" s="14" customFormat="1" ht="11.25">
      <c r="B425" s="218"/>
      <c r="C425" s="219"/>
      <c r="D425" s="202" t="s">
        <v>152</v>
      </c>
      <c r="E425" s="220" t="s">
        <v>1</v>
      </c>
      <c r="F425" s="221" t="s">
        <v>415</v>
      </c>
      <c r="G425" s="219"/>
      <c r="H425" s="222">
        <v>48.576000000000001</v>
      </c>
      <c r="I425" s="223"/>
      <c r="J425" s="219"/>
      <c r="K425" s="219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152</v>
      </c>
      <c r="AU425" s="228" t="s">
        <v>146</v>
      </c>
      <c r="AV425" s="14" t="s">
        <v>83</v>
      </c>
      <c r="AW425" s="14" t="s">
        <v>30</v>
      </c>
      <c r="AX425" s="14" t="s">
        <v>73</v>
      </c>
      <c r="AY425" s="228" t="s">
        <v>137</v>
      </c>
    </row>
    <row r="426" spans="1:65" s="13" customFormat="1" ht="11.25">
      <c r="B426" s="208"/>
      <c r="C426" s="209"/>
      <c r="D426" s="202" t="s">
        <v>152</v>
      </c>
      <c r="E426" s="210" t="s">
        <v>1</v>
      </c>
      <c r="F426" s="211" t="s">
        <v>284</v>
      </c>
      <c r="G426" s="209"/>
      <c r="H426" s="210" t="s">
        <v>1</v>
      </c>
      <c r="I426" s="212"/>
      <c r="J426" s="209"/>
      <c r="K426" s="209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152</v>
      </c>
      <c r="AU426" s="217" t="s">
        <v>146</v>
      </c>
      <c r="AV426" s="13" t="s">
        <v>81</v>
      </c>
      <c r="AW426" s="13" t="s">
        <v>30</v>
      </c>
      <c r="AX426" s="13" t="s">
        <v>73</v>
      </c>
      <c r="AY426" s="217" t="s">
        <v>137</v>
      </c>
    </row>
    <row r="427" spans="1:65" s="14" customFormat="1" ht="11.25">
      <c r="B427" s="218"/>
      <c r="C427" s="219"/>
      <c r="D427" s="202" t="s">
        <v>152</v>
      </c>
      <c r="E427" s="220" t="s">
        <v>1</v>
      </c>
      <c r="F427" s="221" t="s">
        <v>416</v>
      </c>
      <c r="G427" s="219"/>
      <c r="H427" s="222">
        <v>35.880000000000003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152</v>
      </c>
      <c r="AU427" s="228" t="s">
        <v>146</v>
      </c>
      <c r="AV427" s="14" t="s">
        <v>83</v>
      </c>
      <c r="AW427" s="14" t="s">
        <v>30</v>
      </c>
      <c r="AX427" s="14" t="s">
        <v>73</v>
      </c>
      <c r="AY427" s="228" t="s">
        <v>137</v>
      </c>
    </row>
    <row r="428" spans="1:65" s="16" customFormat="1" ht="11.25">
      <c r="B428" s="240"/>
      <c r="C428" s="241"/>
      <c r="D428" s="202" t="s">
        <v>152</v>
      </c>
      <c r="E428" s="242" t="s">
        <v>1</v>
      </c>
      <c r="F428" s="243" t="s">
        <v>202</v>
      </c>
      <c r="G428" s="241"/>
      <c r="H428" s="244">
        <v>84.456000000000003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AT428" s="250" t="s">
        <v>152</v>
      </c>
      <c r="AU428" s="250" t="s">
        <v>146</v>
      </c>
      <c r="AV428" s="16" t="s">
        <v>145</v>
      </c>
      <c r="AW428" s="16" t="s">
        <v>30</v>
      </c>
      <c r="AX428" s="16" t="s">
        <v>81</v>
      </c>
      <c r="AY428" s="250" t="s">
        <v>137</v>
      </c>
    </row>
    <row r="429" spans="1:65" s="2" customFormat="1" ht="16.5" customHeight="1">
      <c r="A429" s="35"/>
      <c r="B429" s="36"/>
      <c r="C429" s="251" t="s">
        <v>417</v>
      </c>
      <c r="D429" s="251" t="s">
        <v>403</v>
      </c>
      <c r="E429" s="252" t="s">
        <v>418</v>
      </c>
      <c r="F429" s="253" t="s">
        <v>419</v>
      </c>
      <c r="G429" s="254" t="s">
        <v>378</v>
      </c>
      <c r="H429" s="255">
        <v>168.91200000000001</v>
      </c>
      <c r="I429" s="256"/>
      <c r="J429" s="257">
        <f>ROUND(I429*H429,2)</f>
        <v>0</v>
      </c>
      <c r="K429" s="258"/>
      <c r="L429" s="259"/>
      <c r="M429" s="260" t="s">
        <v>1</v>
      </c>
      <c r="N429" s="261" t="s">
        <v>38</v>
      </c>
      <c r="O429" s="72"/>
      <c r="P429" s="198">
        <f>O429*H429</f>
        <v>0</v>
      </c>
      <c r="Q429" s="198">
        <v>1</v>
      </c>
      <c r="R429" s="198">
        <f>Q429*H429</f>
        <v>168.91200000000001</v>
      </c>
      <c r="S429" s="198">
        <v>0</v>
      </c>
      <c r="T429" s="199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0" t="s">
        <v>203</v>
      </c>
      <c r="AT429" s="200" t="s">
        <v>403</v>
      </c>
      <c r="AU429" s="200" t="s">
        <v>146</v>
      </c>
      <c r="AY429" s="18" t="s">
        <v>137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18" t="s">
        <v>81</v>
      </c>
      <c r="BK429" s="201">
        <f>ROUND(I429*H429,2)</f>
        <v>0</v>
      </c>
      <c r="BL429" s="18" t="s">
        <v>145</v>
      </c>
      <c r="BM429" s="200" t="s">
        <v>420</v>
      </c>
    </row>
    <row r="430" spans="1:65" s="2" customFormat="1" ht="11.25">
      <c r="A430" s="35"/>
      <c r="B430" s="36"/>
      <c r="C430" s="37"/>
      <c r="D430" s="202" t="s">
        <v>148</v>
      </c>
      <c r="E430" s="37"/>
      <c r="F430" s="203" t="s">
        <v>419</v>
      </c>
      <c r="G430" s="37"/>
      <c r="H430" s="37"/>
      <c r="I430" s="204"/>
      <c r="J430" s="37"/>
      <c r="K430" s="37"/>
      <c r="L430" s="40"/>
      <c r="M430" s="205"/>
      <c r="N430" s="206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148</v>
      </c>
      <c r="AU430" s="18" t="s">
        <v>146</v>
      </c>
    </row>
    <row r="431" spans="1:65" s="14" customFormat="1" ht="11.25">
      <c r="B431" s="218"/>
      <c r="C431" s="219"/>
      <c r="D431" s="202" t="s">
        <v>152</v>
      </c>
      <c r="E431" s="220" t="s">
        <v>1</v>
      </c>
      <c r="F431" s="221" t="s">
        <v>421</v>
      </c>
      <c r="G431" s="219"/>
      <c r="H431" s="222">
        <v>84.456000000000003</v>
      </c>
      <c r="I431" s="223"/>
      <c r="J431" s="219"/>
      <c r="K431" s="219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152</v>
      </c>
      <c r="AU431" s="228" t="s">
        <v>146</v>
      </c>
      <c r="AV431" s="14" t="s">
        <v>83</v>
      </c>
      <c r="AW431" s="14" t="s">
        <v>30</v>
      </c>
      <c r="AX431" s="14" t="s">
        <v>73</v>
      </c>
      <c r="AY431" s="228" t="s">
        <v>137</v>
      </c>
    </row>
    <row r="432" spans="1:65" s="16" customFormat="1" ht="11.25">
      <c r="B432" s="240"/>
      <c r="C432" s="241"/>
      <c r="D432" s="202" t="s">
        <v>152</v>
      </c>
      <c r="E432" s="242" t="s">
        <v>1</v>
      </c>
      <c r="F432" s="243" t="s">
        <v>202</v>
      </c>
      <c r="G432" s="241"/>
      <c r="H432" s="244">
        <v>84.456000000000003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AT432" s="250" t="s">
        <v>152</v>
      </c>
      <c r="AU432" s="250" t="s">
        <v>146</v>
      </c>
      <c r="AV432" s="16" t="s">
        <v>145</v>
      </c>
      <c r="AW432" s="16" t="s">
        <v>30</v>
      </c>
      <c r="AX432" s="16" t="s">
        <v>81</v>
      </c>
      <c r="AY432" s="250" t="s">
        <v>137</v>
      </c>
    </row>
    <row r="433" spans="1:65" s="14" customFormat="1" ht="11.25">
      <c r="B433" s="218"/>
      <c r="C433" s="219"/>
      <c r="D433" s="202" t="s">
        <v>152</v>
      </c>
      <c r="E433" s="219"/>
      <c r="F433" s="221" t="s">
        <v>422</v>
      </c>
      <c r="G433" s="219"/>
      <c r="H433" s="222">
        <v>168.91200000000001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152</v>
      </c>
      <c r="AU433" s="228" t="s">
        <v>146</v>
      </c>
      <c r="AV433" s="14" t="s">
        <v>83</v>
      </c>
      <c r="AW433" s="14" t="s">
        <v>4</v>
      </c>
      <c r="AX433" s="14" t="s">
        <v>81</v>
      </c>
      <c r="AY433" s="228" t="s">
        <v>137</v>
      </c>
    </row>
    <row r="434" spans="1:65" s="12" customFormat="1" ht="20.85" customHeight="1">
      <c r="B434" s="172"/>
      <c r="C434" s="173"/>
      <c r="D434" s="174" t="s">
        <v>72</v>
      </c>
      <c r="E434" s="186" t="s">
        <v>277</v>
      </c>
      <c r="F434" s="186" t="s">
        <v>423</v>
      </c>
      <c r="G434" s="173"/>
      <c r="H434" s="173"/>
      <c r="I434" s="176"/>
      <c r="J434" s="187">
        <f>BK434</f>
        <v>0</v>
      </c>
      <c r="K434" s="173"/>
      <c r="L434" s="178"/>
      <c r="M434" s="179"/>
      <c r="N434" s="180"/>
      <c r="O434" s="180"/>
      <c r="P434" s="181">
        <f>SUM(P435:P449)</f>
        <v>0</v>
      </c>
      <c r="Q434" s="180"/>
      <c r="R434" s="181">
        <f>SUM(R435:R449)</f>
        <v>5.5500000000000005E-4</v>
      </c>
      <c r="S434" s="180"/>
      <c r="T434" s="182">
        <f>SUM(T435:T449)</f>
        <v>0</v>
      </c>
      <c r="AR434" s="183" t="s">
        <v>81</v>
      </c>
      <c r="AT434" s="184" t="s">
        <v>72</v>
      </c>
      <c r="AU434" s="184" t="s">
        <v>83</v>
      </c>
      <c r="AY434" s="183" t="s">
        <v>137</v>
      </c>
      <c r="BK434" s="185">
        <f>SUM(BK435:BK449)</f>
        <v>0</v>
      </c>
    </row>
    <row r="435" spans="1:65" s="2" customFormat="1" ht="24.2" customHeight="1">
      <c r="A435" s="35"/>
      <c r="B435" s="36"/>
      <c r="C435" s="188" t="s">
        <v>424</v>
      </c>
      <c r="D435" s="188" t="s">
        <v>141</v>
      </c>
      <c r="E435" s="189" t="s">
        <v>425</v>
      </c>
      <c r="F435" s="190" t="s">
        <v>426</v>
      </c>
      <c r="G435" s="191" t="s">
        <v>144</v>
      </c>
      <c r="H435" s="192">
        <v>27.75</v>
      </c>
      <c r="I435" s="193"/>
      <c r="J435" s="194">
        <f>ROUND(I435*H435,2)</f>
        <v>0</v>
      </c>
      <c r="K435" s="195"/>
      <c r="L435" s="40"/>
      <c r="M435" s="196" t="s">
        <v>1</v>
      </c>
      <c r="N435" s="197" t="s">
        <v>38</v>
      </c>
      <c r="O435" s="72"/>
      <c r="P435" s="198">
        <f>O435*H435</f>
        <v>0</v>
      </c>
      <c r="Q435" s="198">
        <v>0</v>
      </c>
      <c r="R435" s="198">
        <f>Q435*H435</f>
        <v>0</v>
      </c>
      <c r="S435" s="198">
        <v>0</v>
      </c>
      <c r="T435" s="199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0" t="s">
        <v>145</v>
      </c>
      <c r="AT435" s="200" t="s">
        <v>141</v>
      </c>
      <c r="AU435" s="200" t="s">
        <v>146</v>
      </c>
      <c r="AY435" s="18" t="s">
        <v>137</v>
      </c>
      <c r="BE435" s="201">
        <f>IF(N435="základní",J435,0)</f>
        <v>0</v>
      </c>
      <c r="BF435" s="201">
        <f>IF(N435="snížená",J435,0)</f>
        <v>0</v>
      </c>
      <c r="BG435" s="201">
        <f>IF(N435="zákl. přenesená",J435,0)</f>
        <v>0</v>
      </c>
      <c r="BH435" s="201">
        <f>IF(N435="sníž. přenesená",J435,0)</f>
        <v>0</v>
      </c>
      <c r="BI435" s="201">
        <f>IF(N435="nulová",J435,0)</f>
        <v>0</v>
      </c>
      <c r="BJ435" s="18" t="s">
        <v>81</v>
      </c>
      <c r="BK435" s="201">
        <f>ROUND(I435*H435,2)</f>
        <v>0</v>
      </c>
      <c r="BL435" s="18" t="s">
        <v>145</v>
      </c>
      <c r="BM435" s="200" t="s">
        <v>427</v>
      </c>
    </row>
    <row r="436" spans="1:65" s="2" customFormat="1" ht="19.5">
      <c r="A436" s="35"/>
      <c r="B436" s="36"/>
      <c r="C436" s="37"/>
      <c r="D436" s="202" t="s">
        <v>148</v>
      </c>
      <c r="E436" s="37"/>
      <c r="F436" s="203" t="s">
        <v>428</v>
      </c>
      <c r="G436" s="37"/>
      <c r="H436" s="37"/>
      <c r="I436" s="204"/>
      <c r="J436" s="37"/>
      <c r="K436" s="37"/>
      <c r="L436" s="40"/>
      <c r="M436" s="205"/>
      <c r="N436" s="206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148</v>
      </c>
      <c r="AU436" s="18" t="s">
        <v>146</v>
      </c>
    </row>
    <row r="437" spans="1:65" s="13" customFormat="1" ht="11.25">
      <c r="B437" s="208"/>
      <c r="C437" s="209"/>
      <c r="D437" s="202" t="s">
        <v>152</v>
      </c>
      <c r="E437" s="210" t="s">
        <v>1</v>
      </c>
      <c r="F437" s="211" t="s">
        <v>226</v>
      </c>
      <c r="G437" s="209"/>
      <c r="H437" s="210" t="s">
        <v>1</v>
      </c>
      <c r="I437" s="212"/>
      <c r="J437" s="209"/>
      <c r="K437" s="209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152</v>
      </c>
      <c r="AU437" s="217" t="s">
        <v>146</v>
      </c>
      <c r="AV437" s="13" t="s">
        <v>81</v>
      </c>
      <c r="AW437" s="13" t="s">
        <v>30</v>
      </c>
      <c r="AX437" s="13" t="s">
        <v>73</v>
      </c>
      <c r="AY437" s="217" t="s">
        <v>137</v>
      </c>
    </row>
    <row r="438" spans="1:65" s="14" customFormat="1" ht="11.25">
      <c r="B438" s="218"/>
      <c r="C438" s="219"/>
      <c r="D438" s="202" t="s">
        <v>152</v>
      </c>
      <c r="E438" s="220" t="s">
        <v>1</v>
      </c>
      <c r="F438" s="221" t="s">
        <v>429</v>
      </c>
      <c r="G438" s="219"/>
      <c r="H438" s="222">
        <v>27.75</v>
      </c>
      <c r="I438" s="223"/>
      <c r="J438" s="219"/>
      <c r="K438" s="219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152</v>
      </c>
      <c r="AU438" s="228" t="s">
        <v>146</v>
      </c>
      <c r="AV438" s="14" t="s">
        <v>83</v>
      </c>
      <c r="AW438" s="14" t="s">
        <v>30</v>
      </c>
      <c r="AX438" s="14" t="s">
        <v>73</v>
      </c>
      <c r="AY438" s="228" t="s">
        <v>137</v>
      </c>
    </row>
    <row r="439" spans="1:65" s="16" customFormat="1" ht="11.25">
      <c r="B439" s="240"/>
      <c r="C439" s="241"/>
      <c r="D439" s="202" t="s">
        <v>152</v>
      </c>
      <c r="E439" s="242" t="s">
        <v>1</v>
      </c>
      <c r="F439" s="243" t="s">
        <v>202</v>
      </c>
      <c r="G439" s="241"/>
      <c r="H439" s="244">
        <v>27.75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152</v>
      </c>
      <c r="AU439" s="250" t="s">
        <v>146</v>
      </c>
      <c r="AV439" s="16" t="s">
        <v>145</v>
      </c>
      <c r="AW439" s="16" t="s">
        <v>30</v>
      </c>
      <c r="AX439" s="16" t="s">
        <v>81</v>
      </c>
      <c r="AY439" s="250" t="s">
        <v>137</v>
      </c>
    </row>
    <row r="440" spans="1:65" s="2" customFormat="1" ht="24.2" customHeight="1">
      <c r="A440" s="35"/>
      <c r="B440" s="36"/>
      <c r="C440" s="188" t="s">
        <v>430</v>
      </c>
      <c r="D440" s="188" t="s">
        <v>141</v>
      </c>
      <c r="E440" s="189" t="s">
        <v>431</v>
      </c>
      <c r="F440" s="190" t="s">
        <v>432</v>
      </c>
      <c r="G440" s="191" t="s">
        <v>144</v>
      </c>
      <c r="H440" s="192">
        <v>27.75</v>
      </c>
      <c r="I440" s="193"/>
      <c r="J440" s="194">
        <f>ROUND(I440*H440,2)</f>
        <v>0</v>
      </c>
      <c r="K440" s="195"/>
      <c r="L440" s="40"/>
      <c r="M440" s="196" t="s">
        <v>1</v>
      </c>
      <c r="N440" s="197" t="s">
        <v>38</v>
      </c>
      <c r="O440" s="72"/>
      <c r="P440" s="198">
        <f>O440*H440</f>
        <v>0</v>
      </c>
      <c r="Q440" s="198">
        <v>0</v>
      </c>
      <c r="R440" s="198">
        <f>Q440*H440</f>
        <v>0</v>
      </c>
      <c r="S440" s="198">
        <v>0</v>
      </c>
      <c r="T440" s="19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0" t="s">
        <v>145</v>
      </c>
      <c r="AT440" s="200" t="s">
        <v>141</v>
      </c>
      <c r="AU440" s="200" t="s">
        <v>146</v>
      </c>
      <c r="AY440" s="18" t="s">
        <v>137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8" t="s">
        <v>81</v>
      </c>
      <c r="BK440" s="201">
        <f>ROUND(I440*H440,2)</f>
        <v>0</v>
      </c>
      <c r="BL440" s="18" t="s">
        <v>145</v>
      </c>
      <c r="BM440" s="200" t="s">
        <v>433</v>
      </c>
    </row>
    <row r="441" spans="1:65" s="2" customFormat="1" ht="19.5">
      <c r="A441" s="35"/>
      <c r="B441" s="36"/>
      <c r="C441" s="37"/>
      <c r="D441" s="202" t="s">
        <v>148</v>
      </c>
      <c r="E441" s="37"/>
      <c r="F441" s="203" t="s">
        <v>434</v>
      </c>
      <c r="G441" s="37"/>
      <c r="H441" s="37"/>
      <c r="I441" s="204"/>
      <c r="J441" s="37"/>
      <c r="K441" s="37"/>
      <c r="L441" s="40"/>
      <c r="M441" s="205"/>
      <c r="N441" s="206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148</v>
      </c>
      <c r="AU441" s="18" t="s">
        <v>146</v>
      </c>
    </row>
    <row r="442" spans="1:65" s="13" customFormat="1" ht="11.25">
      <c r="B442" s="208"/>
      <c r="C442" s="209"/>
      <c r="D442" s="202" t="s">
        <v>152</v>
      </c>
      <c r="E442" s="210" t="s">
        <v>1</v>
      </c>
      <c r="F442" s="211" t="s">
        <v>226</v>
      </c>
      <c r="G442" s="209"/>
      <c r="H442" s="210" t="s">
        <v>1</v>
      </c>
      <c r="I442" s="212"/>
      <c r="J442" s="209"/>
      <c r="K442" s="209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152</v>
      </c>
      <c r="AU442" s="217" t="s">
        <v>146</v>
      </c>
      <c r="AV442" s="13" t="s">
        <v>81</v>
      </c>
      <c r="AW442" s="13" t="s">
        <v>30</v>
      </c>
      <c r="AX442" s="13" t="s">
        <v>73</v>
      </c>
      <c r="AY442" s="217" t="s">
        <v>137</v>
      </c>
    </row>
    <row r="443" spans="1:65" s="14" customFormat="1" ht="11.25">
      <c r="B443" s="218"/>
      <c r="C443" s="219"/>
      <c r="D443" s="202" t="s">
        <v>152</v>
      </c>
      <c r="E443" s="220" t="s">
        <v>1</v>
      </c>
      <c r="F443" s="221" t="s">
        <v>429</v>
      </c>
      <c r="G443" s="219"/>
      <c r="H443" s="222">
        <v>27.75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152</v>
      </c>
      <c r="AU443" s="228" t="s">
        <v>146</v>
      </c>
      <c r="AV443" s="14" t="s">
        <v>83</v>
      </c>
      <c r="AW443" s="14" t="s">
        <v>30</v>
      </c>
      <c r="AX443" s="14" t="s">
        <v>73</v>
      </c>
      <c r="AY443" s="228" t="s">
        <v>137</v>
      </c>
    </row>
    <row r="444" spans="1:65" s="16" customFormat="1" ht="11.25">
      <c r="B444" s="240"/>
      <c r="C444" s="241"/>
      <c r="D444" s="202" t="s">
        <v>152</v>
      </c>
      <c r="E444" s="242" t="s">
        <v>1</v>
      </c>
      <c r="F444" s="243" t="s">
        <v>202</v>
      </c>
      <c r="G444" s="241"/>
      <c r="H444" s="244">
        <v>27.75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AT444" s="250" t="s">
        <v>152</v>
      </c>
      <c r="AU444" s="250" t="s">
        <v>146</v>
      </c>
      <c r="AV444" s="16" t="s">
        <v>145</v>
      </c>
      <c r="AW444" s="16" t="s">
        <v>30</v>
      </c>
      <c r="AX444" s="16" t="s">
        <v>81</v>
      </c>
      <c r="AY444" s="250" t="s">
        <v>137</v>
      </c>
    </row>
    <row r="445" spans="1:65" s="2" customFormat="1" ht="16.5" customHeight="1">
      <c r="A445" s="35"/>
      <c r="B445" s="36"/>
      <c r="C445" s="251" t="s">
        <v>435</v>
      </c>
      <c r="D445" s="251" t="s">
        <v>403</v>
      </c>
      <c r="E445" s="252" t="s">
        <v>436</v>
      </c>
      <c r="F445" s="253" t="s">
        <v>437</v>
      </c>
      <c r="G445" s="254" t="s">
        <v>438</v>
      </c>
      <c r="H445" s="255">
        <v>0.55500000000000005</v>
      </c>
      <c r="I445" s="256"/>
      <c r="J445" s="257">
        <f>ROUND(I445*H445,2)</f>
        <v>0</v>
      </c>
      <c r="K445" s="258"/>
      <c r="L445" s="259"/>
      <c r="M445" s="260" t="s">
        <v>1</v>
      </c>
      <c r="N445" s="261" t="s">
        <v>38</v>
      </c>
      <c r="O445" s="72"/>
      <c r="P445" s="198">
        <f>O445*H445</f>
        <v>0</v>
      </c>
      <c r="Q445" s="198">
        <v>1E-3</v>
      </c>
      <c r="R445" s="198">
        <f>Q445*H445</f>
        <v>5.5500000000000005E-4</v>
      </c>
      <c r="S445" s="198">
        <v>0</v>
      </c>
      <c r="T445" s="199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0" t="s">
        <v>203</v>
      </c>
      <c r="AT445" s="200" t="s">
        <v>403</v>
      </c>
      <c r="AU445" s="200" t="s">
        <v>146</v>
      </c>
      <c r="AY445" s="18" t="s">
        <v>137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8" t="s">
        <v>81</v>
      </c>
      <c r="BK445" s="201">
        <f>ROUND(I445*H445,2)</f>
        <v>0</v>
      </c>
      <c r="BL445" s="18" t="s">
        <v>145</v>
      </c>
      <c r="BM445" s="200" t="s">
        <v>439</v>
      </c>
    </row>
    <row r="446" spans="1:65" s="2" customFormat="1" ht="11.25">
      <c r="A446" s="35"/>
      <c r="B446" s="36"/>
      <c r="C446" s="37"/>
      <c r="D446" s="202" t="s">
        <v>148</v>
      </c>
      <c r="E446" s="37"/>
      <c r="F446" s="203" t="s">
        <v>437</v>
      </c>
      <c r="G446" s="37"/>
      <c r="H446" s="37"/>
      <c r="I446" s="204"/>
      <c r="J446" s="37"/>
      <c r="K446" s="37"/>
      <c r="L446" s="40"/>
      <c r="M446" s="205"/>
      <c r="N446" s="206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148</v>
      </c>
      <c r="AU446" s="18" t="s">
        <v>146</v>
      </c>
    </row>
    <row r="447" spans="1:65" s="14" customFormat="1" ht="11.25">
      <c r="B447" s="218"/>
      <c r="C447" s="219"/>
      <c r="D447" s="202" t="s">
        <v>152</v>
      </c>
      <c r="E447" s="220" t="s">
        <v>1</v>
      </c>
      <c r="F447" s="221" t="s">
        <v>440</v>
      </c>
      <c r="G447" s="219"/>
      <c r="H447" s="222">
        <v>27.75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152</v>
      </c>
      <c r="AU447" s="228" t="s">
        <v>146</v>
      </c>
      <c r="AV447" s="14" t="s">
        <v>83</v>
      </c>
      <c r="AW447" s="14" t="s">
        <v>30</v>
      </c>
      <c r="AX447" s="14" t="s">
        <v>73</v>
      </c>
      <c r="AY447" s="228" t="s">
        <v>137</v>
      </c>
    </row>
    <row r="448" spans="1:65" s="16" customFormat="1" ht="11.25">
      <c r="B448" s="240"/>
      <c r="C448" s="241"/>
      <c r="D448" s="202" t="s">
        <v>152</v>
      </c>
      <c r="E448" s="242" t="s">
        <v>1</v>
      </c>
      <c r="F448" s="243" t="s">
        <v>202</v>
      </c>
      <c r="G448" s="241"/>
      <c r="H448" s="244">
        <v>27.75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AT448" s="250" t="s">
        <v>152</v>
      </c>
      <c r="AU448" s="250" t="s">
        <v>146</v>
      </c>
      <c r="AV448" s="16" t="s">
        <v>145</v>
      </c>
      <c r="AW448" s="16" t="s">
        <v>30</v>
      </c>
      <c r="AX448" s="16" t="s">
        <v>81</v>
      </c>
      <c r="AY448" s="250" t="s">
        <v>137</v>
      </c>
    </row>
    <row r="449" spans="1:65" s="14" customFormat="1" ht="11.25">
      <c r="B449" s="218"/>
      <c r="C449" s="219"/>
      <c r="D449" s="202" t="s">
        <v>152</v>
      </c>
      <c r="E449" s="219"/>
      <c r="F449" s="221" t="s">
        <v>441</v>
      </c>
      <c r="G449" s="219"/>
      <c r="H449" s="222">
        <v>0.55500000000000005</v>
      </c>
      <c r="I449" s="223"/>
      <c r="J449" s="219"/>
      <c r="K449" s="219"/>
      <c r="L449" s="224"/>
      <c r="M449" s="225"/>
      <c r="N449" s="226"/>
      <c r="O449" s="226"/>
      <c r="P449" s="226"/>
      <c r="Q449" s="226"/>
      <c r="R449" s="226"/>
      <c r="S449" s="226"/>
      <c r="T449" s="227"/>
      <c r="AT449" s="228" t="s">
        <v>152</v>
      </c>
      <c r="AU449" s="228" t="s">
        <v>146</v>
      </c>
      <c r="AV449" s="14" t="s">
        <v>83</v>
      </c>
      <c r="AW449" s="14" t="s">
        <v>4</v>
      </c>
      <c r="AX449" s="14" t="s">
        <v>81</v>
      </c>
      <c r="AY449" s="228" t="s">
        <v>137</v>
      </c>
    </row>
    <row r="450" spans="1:65" s="12" customFormat="1" ht="20.85" customHeight="1">
      <c r="B450" s="172"/>
      <c r="C450" s="173"/>
      <c r="D450" s="174" t="s">
        <v>72</v>
      </c>
      <c r="E450" s="186" t="s">
        <v>362</v>
      </c>
      <c r="F450" s="186" t="s">
        <v>442</v>
      </c>
      <c r="G450" s="173"/>
      <c r="H450" s="173"/>
      <c r="I450" s="176"/>
      <c r="J450" s="187">
        <f>BK450</f>
        <v>0</v>
      </c>
      <c r="K450" s="173"/>
      <c r="L450" s="178"/>
      <c r="M450" s="179"/>
      <c r="N450" s="180"/>
      <c r="O450" s="180"/>
      <c r="P450" s="181">
        <f>SUM(P451:P460)</f>
        <v>0</v>
      </c>
      <c r="Q450" s="180"/>
      <c r="R450" s="181">
        <f>SUM(R451:R460)</f>
        <v>0.31063499999999999</v>
      </c>
      <c r="S450" s="180"/>
      <c r="T450" s="182">
        <f>SUM(T451:T460)</f>
        <v>0</v>
      </c>
      <c r="AR450" s="183" t="s">
        <v>81</v>
      </c>
      <c r="AT450" s="184" t="s">
        <v>72</v>
      </c>
      <c r="AU450" s="184" t="s">
        <v>83</v>
      </c>
      <c r="AY450" s="183" t="s">
        <v>137</v>
      </c>
      <c r="BK450" s="185">
        <f>SUM(BK451:BK460)</f>
        <v>0</v>
      </c>
    </row>
    <row r="451" spans="1:65" s="2" customFormat="1" ht="33" customHeight="1">
      <c r="A451" s="35"/>
      <c r="B451" s="36"/>
      <c r="C451" s="188" t="s">
        <v>443</v>
      </c>
      <c r="D451" s="188" t="s">
        <v>141</v>
      </c>
      <c r="E451" s="189" t="s">
        <v>444</v>
      </c>
      <c r="F451" s="190" t="s">
        <v>445</v>
      </c>
      <c r="G451" s="191" t="s">
        <v>446</v>
      </c>
      <c r="H451" s="192">
        <v>1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38</v>
      </c>
      <c r="O451" s="72"/>
      <c r="P451" s="198">
        <f>O451*H451</f>
        <v>0</v>
      </c>
      <c r="Q451" s="198">
        <v>0.12845999999999999</v>
      </c>
      <c r="R451" s="198">
        <f>Q451*H451</f>
        <v>0.12845999999999999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145</v>
      </c>
      <c r="AT451" s="200" t="s">
        <v>141</v>
      </c>
      <c r="AU451" s="200" t="s">
        <v>146</v>
      </c>
      <c r="AY451" s="18" t="s">
        <v>137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81</v>
      </c>
      <c r="BK451" s="201">
        <f>ROUND(I451*H451,2)</f>
        <v>0</v>
      </c>
      <c r="BL451" s="18" t="s">
        <v>145</v>
      </c>
      <c r="BM451" s="200" t="s">
        <v>447</v>
      </c>
    </row>
    <row r="452" spans="1:65" s="2" customFormat="1" ht="19.5">
      <c r="A452" s="35"/>
      <c r="B452" s="36"/>
      <c r="C452" s="37"/>
      <c r="D452" s="202" t="s">
        <v>148</v>
      </c>
      <c r="E452" s="37"/>
      <c r="F452" s="203" t="s">
        <v>448</v>
      </c>
      <c r="G452" s="37"/>
      <c r="H452" s="37"/>
      <c r="I452" s="204"/>
      <c r="J452" s="37"/>
      <c r="K452" s="37"/>
      <c r="L452" s="40"/>
      <c r="M452" s="205"/>
      <c r="N452" s="206"/>
      <c r="O452" s="72"/>
      <c r="P452" s="72"/>
      <c r="Q452" s="72"/>
      <c r="R452" s="72"/>
      <c r="S452" s="72"/>
      <c r="T452" s="73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148</v>
      </c>
      <c r="AU452" s="18" t="s">
        <v>146</v>
      </c>
    </row>
    <row r="453" spans="1:65" s="13" customFormat="1" ht="11.25">
      <c r="B453" s="208"/>
      <c r="C453" s="209"/>
      <c r="D453" s="202" t="s">
        <v>152</v>
      </c>
      <c r="E453" s="210" t="s">
        <v>1</v>
      </c>
      <c r="F453" s="211" t="s">
        <v>449</v>
      </c>
      <c r="G453" s="209"/>
      <c r="H453" s="210" t="s">
        <v>1</v>
      </c>
      <c r="I453" s="212"/>
      <c r="J453" s="209"/>
      <c r="K453" s="209"/>
      <c r="L453" s="213"/>
      <c r="M453" s="214"/>
      <c r="N453" s="215"/>
      <c r="O453" s="215"/>
      <c r="P453" s="215"/>
      <c r="Q453" s="215"/>
      <c r="R453" s="215"/>
      <c r="S453" s="215"/>
      <c r="T453" s="216"/>
      <c r="AT453" s="217" t="s">
        <v>152</v>
      </c>
      <c r="AU453" s="217" t="s">
        <v>146</v>
      </c>
      <c r="AV453" s="13" t="s">
        <v>81</v>
      </c>
      <c r="AW453" s="13" t="s">
        <v>30</v>
      </c>
      <c r="AX453" s="13" t="s">
        <v>73</v>
      </c>
      <c r="AY453" s="217" t="s">
        <v>137</v>
      </c>
    </row>
    <row r="454" spans="1:65" s="14" customFormat="1" ht="11.25">
      <c r="B454" s="218"/>
      <c r="C454" s="219"/>
      <c r="D454" s="202" t="s">
        <v>152</v>
      </c>
      <c r="E454" s="220" t="s">
        <v>1</v>
      </c>
      <c r="F454" s="221" t="s">
        <v>450</v>
      </c>
      <c r="G454" s="219"/>
      <c r="H454" s="222">
        <v>1</v>
      </c>
      <c r="I454" s="223"/>
      <c r="J454" s="219"/>
      <c r="K454" s="219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152</v>
      </c>
      <c r="AU454" s="228" t="s">
        <v>146</v>
      </c>
      <c r="AV454" s="14" t="s">
        <v>83</v>
      </c>
      <c r="AW454" s="14" t="s">
        <v>30</v>
      </c>
      <c r="AX454" s="14" t="s">
        <v>73</v>
      </c>
      <c r="AY454" s="228" t="s">
        <v>137</v>
      </c>
    </row>
    <row r="455" spans="1:65" s="15" customFormat="1" ht="11.25">
      <c r="B455" s="229"/>
      <c r="C455" s="230"/>
      <c r="D455" s="202" t="s">
        <v>152</v>
      </c>
      <c r="E455" s="231" t="s">
        <v>1</v>
      </c>
      <c r="F455" s="232" t="s">
        <v>155</v>
      </c>
      <c r="G455" s="230"/>
      <c r="H455" s="233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152</v>
      </c>
      <c r="AU455" s="239" t="s">
        <v>146</v>
      </c>
      <c r="AV455" s="15" t="s">
        <v>146</v>
      </c>
      <c r="AW455" s="15" t="s">
        <v>30</v>
      </c>
      <c r="AX455" s="15" t="s">
        <v>81</v>
      </c>
      <c r="AY455" s="239" t="s">
        <v>137</v>
      </c>
    </row>
    <row r="456" spans="1:65" s="2" customFormat="1" ht="16.5" customHeight="1">
      <c r="A456" s="35"/>
      <c r="B456" s="36"/>
      <c r="C456" s="251" t="s">
        <v>451</v>
      </c>
      <c r="D456" s="251" t="s">
        <v>403</v>
      </c>
      <c r="E456" s="252" t="s">
        <v>452</v>
      </c>
      <c r="F456" s="253" t="s">
        <v>453</v>
      </c>
      <c r="G456" s="254" t="s">
        <v>238</v>
      </c>
      <c r="H456" s="255">
        <v>7.4999999999999997E-2</v>
      </c>
      <c r="I456" s="256"/>
      <c r="J456" s="257">
        <f>ROUND(I456*H456,2)</f>
        <v>0</v>
      </c>
      <c r="K456" s="258"/>
      <c r="L456" s="259"/>
      <c r="M456" s="260" t="s">
        <v>1</v>
      </c>
      <c r="N456" s="261" t="s">
        <v>38</v>
      </c>
      <c r="O456" s="72"/>
      <c r="P456" s="198">
        <f>O456*H456</f>
        <v>0</v>
      </c>
      <c r="Q456" s="198">
        <v>2.4289999999999998</v>
      </c>
      <c r="R456" s="198">
        <f>Q456*H456</f>
        <v>0.18217499999999998</v>
      </c>
      <c r="S456" s="198">
        <v>0</v>
      </c>
      <c r="T456" s="199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00" t="s">
        <v>203</v>
      </c>
      <c r="AT456" s="200" t="s">
        <v>403</v>
      </c>
      <c r="AU456" s="200" t="s">
        <v>146</v>
      </c>
      <c r="AY456" s="18" t="s">
        <v>137</v>
      </c>
      <c r="BE456" s="201">
        <f>IF(N456="základní",J456,0)</f>
        <v>0</v>
      </c>
      <c r="BF456" s="201">
        <f>IF(N456="snížená",J456,0)</f>
        <v>0</v>
      </c>
      <c r="BG456" s="201">
        <f>IF(N456="zákl. přenesená",J456,0)</f>
        <v>0</v>
      </c>
      <c r="BH456" s="201">
        <f>IF(N456="sníž. přenesená",J456,0)</f>
        <v>0</v>
      </c>
      <c r="BI456" s="201">
        <f>IF(N456="nulová",J456,0)</f>
        <v>0</v>
      </c>
      <c r="BJ456" s="18" t="s">
        <v>81</v>
      </c>
      <c r="BK456" s="201">
        <f>ROUND(I456*H456,2)</f>
        <v>0</v>
      </c>
      <c r="BL456" s="18" t="s">
        <v>145</v>
      </c>
      <c r="BM456" s="200" t="s">
        <v>454</v>
      </c>
    </row>
    <row r="457" spans="1:65" s="2" customFormat="1" ht="11.25">
      <c r="A457" s="35"/>
      <c r="B457" s="36"/>
      <c r="C457" s="37"/>
      <c r="D457" s="202" t="s">
        <v>148</v>
      </c>
      <c r="E457" s="37"/>
      <c r="F457" s="203" t="s">
        <v>455</v>
      </c>
      <c r="G457" s="37"/>
      <c r="H457" s="37"/>
      <c r="I457" s="204"/>
      <c r="J457" s="37"/>
      <c r="K457" s="37"/>
      <c r="L457" s="40"/>
      <c r="M457" s="205"/>
      <c r="N457" s="206"/>
      <c r="O457" s="72"/>
      <c r="P457" s="72"/>
      <c r="Q457" s="72"/>
      <c r="R457" s="72"/>
      <c r="S457" s="72"/>
      <c r="T457" s="73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148</v>
      </c>
      <c r="AU457" s="18" t="s">
        <v>146</v>
      </c>
    </row>
    <row r="458" spans="1:65" s="13" customFormat="1" ht="11.25">
      <c r="B458" s="208"/>
      <c r="C458" s="209"/>
      <c r="D458" s="202" t="s">
        <v>152</v>
      </c>
      <c r="E458" s="210" t="s">
        <v>1</v>
      </c>
      <c r="F458" s="211" t="s">
        <v>455</v>
      </c>
      <c r="G458" s="209"/>
      <c r="H458" s="210" t="s">
        <v>1</v>
      </c>
      <c r="I458" s="212"/>
      <c r="J458" s="209"/>
      <c r="K458" s="209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152</v>
      </c>
      <c r="AU458" s="217" t="s">
        <v>146</v>
      </c>
      <c r="AV458" s="13" t="s">
        <v>81</v>
      </c>
      <c r="AW458" s="13" t="s">
        <v>30</v>
      </c>
      <c r="AX458" s="13" t="s">
        <v>73</v>
      </c>
      <c r="AY458" s="217" t="s">
        <v>137</v>
      </c>
    </row>
    <row r="459" spans="1:65" s="14" customFormat="1" ht="11.25">
      <c r="B459" s="218"/>
      <c r="C459" s="219"/>
      <c r="D459" s="202" t="s">
        <v>152</v>
      </c>
      <c r="E459" s="220" t="s">
        <v>1</v>
      </c>
      <c r="F459" s="221" t="s">
        <v>456</v>
      </c>
      <c r="G459" s="219"/>
      <c r="H459" s="222">
        <v>7.4999999999999997E-2</v>
      </c>
      <c r="I459" s="223"/>
      <c r="J459" s="219"/>
      <c r="K459" s="219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152</v>
      </c>
      <c r="AU459" s="228" t="s">
        <v>146</v>
      </c>
      <c r="AV459" s="14" t="s">
        <v>83</v>
      </c>
      <c r="AW459" s="14" t="s">
        <v>30</v>
      </c>
      <c r="AX459" s="14" t="s">
        <v>73</v>
      </c>
      <c r="AY459" s="228" t="s">
        <v>137</v>
      </c>
    </row>
    <row r="460" spans="1:65" s="15" customFormat="1" ht="11.25">
      <c r="B460" s="229"/>
      <c r="C460" s="230"/>
      <c r="D460" s="202" t="s">
        <v>152</v>
      </c>
      <c r="E460" s="231" t="s">
        <v>1</v>
      </c>
      <c r="F460" s="232" t="s">
        <v>155</v>
      </c>
      <c r="G460" s="230"/>
      <c r="H460" s="233">
        <v>7.4999999999999997E-2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152</v>
      </c>
      <c r="AU460" s="239" t="s">
        <v>146</v>
      </c>
      <c r="AV460" s="15" t="s">
        <v>146</v>
      </c>
      <c r="AW460" s="15" t="s">
        <v>30</v>
      </c>
      <c r="AX460" s="15" t="s">
        <v>81</v>
      </c>
      <c r="AY460" s="239" t="s">
        <v>137</v>
      </c>
    </row>
    <row r="461" spans="1:65" s="12" customFormat="1" ht="22.9" customHeight="1">
      <c r="B461" s="172"/>
      <c r="C461" s="173"/>
      <c r="D461" s="174" t="s">
        <v>72</v>
      </c>
      <c r="E461" s="186" t="s">
        <v>145</v>
      </c>
      <c r="F461" s="186" t="s">
        <v>457</v>
      </c>
      <c r="G461" s="173"/>
      <c r="H461" s="173"/>
      <c r="I461" s="176"/>
      <c r="J461" s="187">
        <f>BK461</f>
        <v>0</v>
      </c>
      <c r="K461" s="173"/>
      <c r="L461" s="178"/>
      <c r="M461" s="179"/>
      <c r="N461" s="180"/>
      <c r="O461" s="180"/>
      <c r="P461" s="181">
        <f>SUM(P462:P478)</f>
        <v>0</v>
      </c>
      <c r="Q461" s="180"/>
      <c r="R461" s="181">
        <f>SUM(R462:R478)</f>
        <v>3.0671999999999998E-2</v>
      </c>
      <c r="S461" s="180"/>
      <c r="T461" s="182">
        <f>SUM(T462:T478)</f>
        <v>0</v>
      </c>
      <c r="AR461" s="183" t="s">
        <v>81</v>
      </c>
      <c r="AT461" s="184" t="s">
        <v>72</v>
      </c>
      <c r="AU461" s="184" t="s">
        <v>81</v>
      </c>
      <c r="AY461" s="183" t="s">
        <v>137</v>
      </c>
      <c r="BK461" s="185">
        <f>SUM(BK462:BK478)</f>
        <v>0</v>
      </c>
    </row>
    <row r="462" spans="1:65" s="2" customFormat="1" ht="16.5" customHeight="1">
      <c r="A462" s="35"/>
      <c r="B462" s="36"/>
      <c r="C462" s="188" t="s">
        <v>458</v>
      </c>
      <c r="D462" s="188" t="s">
        <v>141</v>
      </c>
      <c r="E462" s="189" t="s">
        <v>459</v>
      </c>
      <c r="F462" s="190" t="s">
        <v>460</v>
      </c>
      <c r="G462" s="191" t="s">
        <v>238</v>
      </c>
      <c r="H462" s="192">
        <v>18.36</v>
      </c>
      <c r="I462" s="193"/>
      <c r="J462" s="194">
        <f>ROUND(I462*H462,2)</f>
        <v>0</v>
      </c>
      <c r="K462" s="195"/>
      <c r="L462" s="40"/>
      <c r="M462" s="196" t="s">
        <v>1</v>
      </c>
      <c r="N462" s="197" t="s">
        <v>38</v>
      </c>
      <c r="O462" s="72"/>
      <c r="P462" s="198">
        <f>O462*H462</f>
        <v>0</v>
      </c>
      <c r="Q462" s="198">
        <v>0</v>
      </c>
      <c r="R462" s="198">
        <f>Q462*H462</f>
        <v>0</v>
      </c>
      <c r="S462" s="198">
        <v>0</v>
      </c>
      <c r="T462" s="19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0" t="s">
        <v>145</v>
      </c>
      <c r="AT462" s="200" t="s">
        <v>141</v>
      </c>
      <c r="AU462" s="200" t="s">
        <v>83</v>
      </c>
      <c r="AY462" s="18" t="s">
        <v>137</v>
      </c>
      <c r="BE462" s="201">
        <f>IF(N462="základní",J462,0)</f>
        <v>0</v>
      </c>
      <c r="BF462" s="201">
        <f>IF(N462="snížená",J462,0)</f>
        <v>0</v>
      </c>
      <c r="BG462" s="201">
        <f>IF(N462="zákl. přenesená",J462,0)</f>
        <v>0</v>
      </c>
      <c r="BH462" s="201">
        <f>IF(N462="sníž. přenesená",J462,0)</f>
        <v>0</v>
      </c>
      <c r="BI462" s="201">
        <f>IF(N462="nulová",J462,0)</f>
        <v>0</v>
      </c>
      <c r="BJ462" s="18" t="s">
        <v>81</v>
      </c>
      <c r="BK462" s="201">
        <f>ROUND(I462*H462,2)</f>
        <v>0</v>
      </c>
      <c r="BL462" s="18" t="s">
        <v>145</v>
      </c>
      <c r="BM462" s="200" t="s">
        <v>461</v>
      </c>
    </row>
    <row r="463" spans="1:65" s="2" customFormat="1" ht="19.5">
      <c r="A463" s="35"/>
      <c r="B463" s="36"/>
      <c r="C463" s="37"/>
      <c r="D463" s="202" t="s">
        <v>148</v>
      </c>
      <c r="E463" s="37"/>
      <c r="F463" s="203" t="s">
        <v>462</v>
      </c>
      <c r="G463" s="37"/>
      <c r="H463" s="37"/>
      <c r="I463" s="204"/>
      <c r="J463" s="37"/>
      <c r="K463" s="37"/>
      <c r="L463" s="40"/>
      <c r="M463" s="205"/>
      <c r="N463" s="206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148</v>
      </c>
      <c r="AU463" s="18" t="s">
        <v>83</v>
      </c>
    </row>
    <row r="464" spans="1:65" s="13" customFormat="1" ht="11.25">
      <c r="B464" s="208"/>
      <c r="C464" s="209"/>
      <c r="D464" s="202" t="s">
        <v>152</v>
      </c>
      <c r="E464" s="210" t="s">
        <v>1</v>
      </c>
      <c r="F464" s="211" t="s">
        <v>414</v>
      </c>
      <c r="G464" s="209"/>
      <c r="H464" s="210" t="s">
        <v>1</v>
      </c>
      <c r="I464" s="212"/>
      <c r="J464" s="209"/>
      <c r="K464" s="209"/>
      <c r="L464" s="213"/>
      <c r="M464" s="214"/>
      <c r="N464" s="215"/>
      <c r="O464" s="215"/>
      <c r="P464" s="215"/>
      <c r="Q464" s="215"/>
      <c r="R464" s="215"/>
      <c r="S464" s="215"/>
      <c r="T464" s="216"/>
      <c r="AT464" s="217" t="s">
        <v>152</v>
      </c>
      <c r="AU464" s="217" t="s">
        <v>83</v>
      </c>
      <c r="AV464" s="13" t="s">
        <v>81</v>
      </c>
      <c r="AW464" s="13" t="s">
        <v>30</v>
      </c>
      <c r="AX464" s="13" t="s">
        <v>73</v>
      </c>
      <c r="AY464" s="217" t="s">
        <v>137</v>
      </c>
    </row>
    <row r="465" spans="1:65" s="14" customFormat="1" ht="11.25">
      <c r="B465" s="218"/>
      <c r="C465" s="219"/>
      <c r="D465" s="202" t="s">
        <v>152</v>
      </c>
      <c r="E465" s="220" t="s">
        <v>1</v>
      </c>
      <c r="F465" s="221" t="s">
        <v>463</v>
      </c>
      <c r="G465" s="219"/>
      <c r="H465" s="222">
        <v>10.56</v>
      </c>
      <c r="I465" s="223"/>
      <c r="J465" s="219"/>
      <c r="K465" s="219"/>
      <c r="L465" s="224"/>
      <c r="M465" s="225"/>
      <c r="N465" s="226"/>
      <c r="O465" s="226"/>
      <c r="P465" s="226"/>
      <c r="Q465" s="226"/>
      <c r="R465" s="226"/>
      <c r="S465" s="226"/>
      <c r="T465" s="227"/>
      <c r="AT465" s="228" t="s">
        <v>152</v>
      </c>
      <c r="AU465" s="228" t="s">
        <v>83</v>
      </c>
      <c r="AV465" s="14" t="s">
        <v>83</v>
      </c>
      <c r="AW465" s="14" t="s">
        <v>30</v>
      </c>
      <c r="AX465" s="14" t="s">
        <v>73</v>
      </c>
      <c r="AY465" s="228" t="s">
        <v>137</v>
      </c>
    </row>
    <row r="466" spans="1:65" s="13" customFormat="1" ht="11.25">
      <c r="B466" s="208"/>
      <c r="C466" s="209"/>
      <c r="D466" s="202" t="s">
        <v>152</v>
      </c>
      <c r="E466" s="210" t="s">
        <v>1</v>
      </c>
      <c r="F466" s="211" t="s">
        <v>284</v>
      </c>
      <c r="G466" s="209"/>
      <c r="H466" s="210" t="s">
        <v>1</v>
      </c>
      <c r="I466" s="212"/>
      <c r="J466" s="209"/>
      <c r="K466" s="209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152</v>
      </c>
      <c r="AU466" s="217" t="s">
        <v>83</v>
      </c>
      <c r="AV466" s="13" t="s">
        <v>81</v>
      </c>
      <c r="AW466" s="13" t="s">
        <v>30</v>
      </c>
      <c r="AX466" s="13" t="s">
        <v>73</v>
      </c>
      <c r="AY466" s="217" t="s">
        <v>137</v>
      </c>
    </row>
    <row r="467" spans="1:65" s="14" customFormat="1" ht="11.25">
      <c r="B467" s="218"/>
      <c r="C467" s="219"/>
      <c r="D467" s="202" t="s">
        <v>152</v>
      </c>
      <c r="E467" s="220" t="s">
        <v>1</v>
      </c>
      <c r="F467" s="221" t="s">
        <v>464</v>
      </c>
      <c r="G467" s="219"/>
      <c r="H467" s="222">
        <v>7.8</v>
      </c>
      <c r="I467" s="223"/>
      <c r="J467" s="219"/>
      <c r="K467" s="219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152</v>
      </c>
      <c r="AU467" s="228" t="s">
        <v>83</v>
      </c>
      <c r="AV467" s="14" t="s">
        <v>83</v>
      </c>
      <c r="AW467" s="14" t="s">
        <v>30</v>
      </c>
      <c r="AX467" s="14" t="s">
        <v>73</v>
      </c>
      <c r="AY467" s="228" t="s">
        <v>137</v>
      </c>
    </row>
    <row r="468" spans="1:65" s="16" customFormat="1" ht="11.25">
      <c r="B468" s="240"/>
      <c r="C468" s="241"/>
      <c r="D468" s="202" t="s">
        <v>152</v>
      </c>
      <c r="E468" s="242" t="s">
        <v>1</v>
      </c>
      <c r="F468" s="243" t="s">
        <v>202</v>
      </c>
      <c r="G468" s="241"/>
      <c r="H468" s="244">
        <v>18.36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152</v>
      </c>
      <c r="AU468" s="250" t="s">
        <v>83</v>
      </c>
      <c r="AV468" s="16" t="s">
        <v>145</v>
      </c>
      <c r="AW468" s="16" t="s">
        <v>30</v>
      </c>
      <c r="AX468" s="16" t="s">
        <v>81</v>
      </c>
      <c r="AY468" s="250" t="s">
        <v>137</v>
      </c>
    </row>
    <row r="469" spans="1:65" s="2" customFormat="1" ht="24.2" customHeight="1">
      <c r="A469" s="35"/>
      <c r="B469" s="36"/>
      <c r="C469" s="188" t="s">
        <v>465</v>
      </c>
      <c r="D469" s="188" t="s">
        <v>141</v>
      </c>
      <c r="E469" s="189" t="s">
        <v>466</v>
      </c>
      <c r="F469" s="190" t="s">
        <v>467</v>
      </c>
      <c r="G469" s="191" t="s">
        <v>238</v>
      </c>
      <c r="H469" s="192">
        <v>0.108</v>
      </c>
      <c r="I469" s="193"/>
      <c r="J469" s="194">
        <f>ROUND(I469*H469,2)</f>
        <v>0</v>
      </c>
      <c r="K469" s="195"/>
      <c r="L469" s="40"/>
      <c r="M469" s="196" t="s">
        <v>1</v>
      </c>
      <c r="N469" s="197" t="s">
        <v>38</v>
      </c>
      <c r="O469" s="72"/>
      <c r="P469" s="198">
        <f>O469*H469</f>
        <v>0</v>
      </c>
      <c r="Q469" s="198">
        <v>0</v>
      </c>
      <c r="R469" s="198">
        <f>Q469*H469</f>
        <v>0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145</v>
      </c>
      <c r="AT469" s="200" t="s">
        <v>141</v>
      </c>
      <c r="AU469" s="200" t="s">
        <v>83</v>
      </c>
      <c r="AY469" s="18" t="s">
        <v>137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81</v>
      </c>
      <c r="BK469" s="201">
        <f>ROUND(I469*H469,2)</f>
        <v>0</v>
      </c>
      <c r="BL469" s="18" t="s">
        <v>145</v>
      </c>
      <c r="BM469" s="200" t="s">
        <v>468</v>
      </c>
    </row>
    <row r="470" spans="1:65" s="2" customFormat="1" ht="19.5">
      <c r="A470" s="35"/>
      <c r="B470" s="36"/>
      <c r="C470" s="37"/>
      <c r="D470" s="202" t="s">
        <v>148</v>
      </c>
      <c r="E470" s="37"/>
      <c r="F470" s="203" t="s">
        <v>469</v>
      </c>
      <c r="G470" s="37"/>
      <c r="H470" s="37"/>
      <c r="I470" s="204"/>
      <c r="J470" s="37"/>
      <c r="K470" s="37"/>
      <c r="L470" s="40"/>
      <c r="M470" s="205"/>
      <c r="N470" s="206"/>
      <c r="O470" s="72"/>
      <c r="P470" s="72"/>
      <c r="Q470" s="72"/>
      <c r="R470" s="72"/>
      <c r="S470" s="72"/>
      <c r="T470" s="73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148</v>
      </c>
      <c r="AU470" s="18" t="s">
        <v>83</v>
      </c>
    </row>
    <row r="471" spans="1:65" s="13" customFormat="1" ht="11.25">
      <c r="B471" s="208"/>
      <c r="C471" s="209"/>
      <c r="D471" s="202" t="s">
        <v>152</v>
      </c>
      <c r="E471" s="210" t="s">
        <v>1</v>
      </c>
      <c r="F471" s="211" t="s">
        <v>470</v>
      </c>
      <c r="G471" s="209"/>
      <c r="H471" s="210" t="s">
        <v>1</v>
      </c>
      <c r="I471" s="212"/>
      <c r="J471" s="209"/>
      <c r="K471" s="209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152</v>
      </c>
      <c r="AU471" s="217" t="s">
        <v>83</v>
      </c>
      <c r="AV471" s="13" t="s">
        <v>81</v>
      </c>
      <c r="AW471" s="13" t="s">
        <v>30</v>
      </c>
      <c r="AX471" s="13" t="s">
        <v>73</v>
      </c>
      <c r="AY471" s="217" t="s">
        <v>137</v>
      </c>
    </row>
    <row r="472" spans="1:65" s="14" customFormat="1" ht="11.25">
      <c r="B472" s="218"/>
      <c r="C472" s="219"/>
      <c r="D472" s="202" t="s">
        <v>152</v>
      </c>
      <c r="E472" s="220" t="s">
        <v>1</v>
      </c>
      <c r="F472" s="221" t="s">
        <v>471</v>
      </c>
      <c r="G472" s="219"/>
      <c r="H472" s="222">
        <v>0.108</v>
      </c>
      <c r="I472" s="223"/>
      <c r="J472" s="219"/>
      <c r="K472" s="219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152</v>
      </c>
      <c r="AU472" s="228" t="s">
        <v>83</v>
      </c>
      <c r="AV472" s="14" t="s">
        <v>83</v>
      </c>
      <c r="AW472" s="14" t="s">
        <v>30</v>
      </c>
      <c r="AX472" s="14" t="s">
        <v>73</v>
      </c>
      <c r="AY472" s="228" t="s">
        <v>137</v>
      </c>
    </row>
    <row r="473" spans="1:65" s="15" customFormat="1" ht="11.25">
      <c r="B473" s="229"/>
      <c r="C473" s="230"/>
      <c r="D473" s="202" t="s">
        <v>152</v>
      </c>
      <c r="E473" s="231" t="s">
        <v>1</v>
      </c>
      <c r="F473" s="232" t="s">
        <v>155</v>
      </c>
      <c r="G473" s="230"/>
      <c r="H473" s="233">
        <v>0.108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AT473" s="239" t="s">
        <v>152</v>
      </c>
      <c r="AU473" s="239" t="s">
        <v>83</v>
      </c>
      <c r="AV473" s="15" t="s">
        <v>146</v>
      </c>
      <c r="AW473" s="15" t="s">
        <v>30</v>
      </c>
      <c r="AX473" s="15" t="s">
        <v>81</v>
      </c>
      <c r="AY473" s="239" t="s">
        <v>137</v>
      </c>
    </row>
    <row r="474" spans="1:65" s="2" customFormat="1" ht="16.5" customHeight="1">
      <c r="A474" s="35"/>
      <c r="B474" s="36"/>
      <c r="C474" s="188" t="s">
        <v>472</v>
      </c>
      <c r="D474" s="188" t="s">
        <v>141</v>
      </c>
      <c r="E474" s="189" t="s">
        <v>473</v>
      </c>
      <c r="F474" s="190" t="s">
        <v>474</v>
      </c>
      <c r="G474" s="191" t="s">
        <v>144</v>
      </c>
      <c r="H474" s="192">
        <v>4.8</v>
      </c>
      <c r="I474" s="193"/>
      <c r="J474" s="194">
        <f>ROUND(I474*H474,2)</f>
        <v>0</v>
      </c>
      <c r="K474" s="195"/>
      <c r="L474" s="40"/>
      <c r="M474" s="196" t="s">
        <v>1</v>
      </c>
      <c r="N474" s="197" t="s">
        <v>38</v>
      </c>
      <c r="O474" s="72"/>
      <c r="P474" s="198">
        <f>O474*H474</f>
        <v>0</v>
      </c>
      <c r="Q474" s="198">
        <v>6.3899999999999998E-3</v>
      </c>
      <c r="R474" s="198">
        <f>Q474*H474</f>
        <v>3.0671999999999998E-2</v>
      </c>
      <c r="S474" s="198">
        <v>0</v>
      </c>
      <c r="T474" s="19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0" t="s">
        <v>145</v>
      </c>
      <c r="AT474" s="200" t="s">
        <v>141</v>
      </c>
      <c r="AU474" s="200" t="s">
        <v>83</v>
      </c>
      <c r="AY474" s="18" t="s">
        <v>137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8" t="s">
        <v>81</v>
      </c>
      <c r="BK474" s="201">
        <f>ROUND(I474*H474,2)</f>
        <v>0</v>
      </c>
      <c r="BL474" s="18" t="s">
        <v>145</v>
      </c>
      <c r="BM474" s="200" t="s">
        <v>475</v>
      </c>
    </row>
    <row r="475" spans="1:65" s="2" customFormat="1" ht="19.5">
      <c r="A475" s="35"/>
      <c r="B475" s="36"/>
      <c r="C475" s="37"/>
      <c r="D475" s="202" t="s">
        <v>148</v>
      </c>
      <c r="E475" s="37"/>
      <c r="F475" s="203" t="s">
        <v>476</v>
      </c>
      <c r="G475" s="37"/>
      <c r="H475" s="37"/>
      <c r="I475" s="204"/>
      <c r="J475" s="37"/>
      <c r="K475" s="37"/>
      <c r="L475" s="40"/>
      <c r="M475" s="205"/>
      <c r="N475" s="206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148</v>
      </c>
      <c r="AU475" s="18" t="s">
        <v>83</v>
      </c>
    </row>
    <row r="476" spans="1:65" s="13" customFormat="1" ht="11.25">
      <c r="B476" s="208"/>
      <c r="C476" s="209"/>
      <c r="D476" s="202" t="s">
        <v>152</v>
      </c>
      <c r="E476" s="210" t="s">
        <v>1</v>
      </c>
      <c r="F476" s="211" t="s">
        <v>470</v>
      </c>
      <c r="G476" s="209"/>
      <c r="H476" s="210" t="s">
        <v>1</v>
      </c>
      <c r="I476" s="212"/>
      <c r="J476" s="209"/>
      <c r="K476" s="209"/>
      <c r="L476" s="213"/>
      <c r="M476" s="214"/>
      <c r="N476" s="215"/>
      <c r="O476" s="215"/>
      <c r="P476" s="215"/>
      <c r="Q476" s="215"/>
      <c r="R476" s="215"/>
      <c r="S476" s="215"/>
      <c r="T476" s="216"/>
      <c r="AT476" s="217" t="s">
        <v>152</v>
      </c>
      <c r="AU476" s="217" t="s">
        <v>83</v>
      </c>
      <c r="AV476" s="13" t="s">
        <v>81</v>
      </c>
      <c r="AW476" s="13" t="s">
        <v>30</v>
      </c>
      <c r="AX476" s="13" t="s">
        <v>73</v>
      </c>
      <c r="AY476" s="217" t="s">
        <v>137</v>
      </c>
    </row>
    <row r="477" spans="1:65" s="14" customFormat="1" ht="11.25">
      <c r="B477" s="218"/>
      <c r="C477" s="219"/>
      <c r="D477" s="202" t="s">
        <v>152</v>
      </c>
      <c r="E477" s="220" t="s">
        <v>1</v>
      </c>
      <c r="F477" s="221" t="s">
        <v>477</v>
      </c>
      <c r="G477" s="219"/>
      <c r="H477" s="222">
        <v>4.8</v>
      </c>
      <c r="I477" s="223"/>
      <c r="J477" s="219"/>
      <c r="K477" s="219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152</v>
      </c>
      <c r="AU477" s="228" t="s">
        <v>83</v>
      </c>
      <c r="AV477" s="14" t="s">
        <v>83</v>
      </c>
      <c r="AW477" s="14" t="s">
        <v>30</v>
      </c>
      <c r="AX477" s="14" t="s">
        <v>73</v>
      </c>
      <c r="AY477" s="228" t="s">
        <v>137</v>
      </c>
    </row>
    <row r="478" spans="1:65" s="15" customFormat="1" ht="11.25">
      <c r="B478" s="229"/>
      <c r="C478" s="230"/>
      <c r="D478" s="202" t="s">
        <v>152</v>
      </c>
      <c r="E478" s="231" t="s">
        <v>1</v>
      </c>
      <c r="F478" s="232" t="s">
        <v>155</v>
      </c>
      <c r="G478" s="230"/>
      <c r="H478" s="233">
        <v>4.8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AT478" s="239" t="s">
        <v>152</v>
      </c>
      <c r="AU478" s="239" t="s">
        <v>83</v>
      </c>
      <c r="AV478" s="15" t="s">
        <v>146</v>
      </c>
      <c r="AW478" s="15" t="s">
        <v>30</v>
      </c>
      <c r="AX478" s="15" t="s">
        <v>81</v>
      </c>
      <c r="AY478" s="239" t="s">
        <v>137</v>
      </c>
    </row>
    <row r="479" spans="1:65" s="12" customFormat="1" ht="22.9" customHeight="1">
      <c r="B479" s="172"/>
      <c r="C479" s="173"/>
      <c r="D479" s="174" t="s">
        <v>72</v>
      </c>
      <c r="E479" s="186" t="s">
        <v>177</v>
      </c>
      <c r="F479" s="186" t="s">
        <v>478</v>
      </c>
      <c r="G479" s="173"/>
      <c r="H479" s="173"/>
      <c r="I479" s="176"/>
      <c r="J479" s="187">
        <f>BK479</f>
        <v>0</v>
      </c>
      <c r="K479" s="173"/>
      <c r="L479" s="178"/>
      <c r="M479" s="179"/>
      <c r="N479" s="180"/>
      <c r="O479" s="180"/>
      <c r="P479" s="181">
        <f>P480+SUM(P481:P496)+P528</f>
        <v>0</v>
      </c>
      <c r="Q479" s="180"/>
      <c r="R479" s="181">
        <f>R480+SUM(R481:R496)+R528</f>
        <v>126.672116</v>
      </c>
      <c r="S479" s="180"/>
      <c r="T479" s="182">
        <f>T480+SUM(T481:T496)+T528</f>
        <v>0</v>
      </c>
      <c r="AR479" s="183" t="s">
        <v>81</v>
      </c>
      <c r="AT479" s="184" t="s">
        <v>72</v>
      </c>
      <c r="AU479" s="184" t="s">
        <v>81</v>
      </c>
      <c r="AY479" s="183" t="s">
        <v>137</v>
      </c>
      <c r="BK479" s="185">
        <f>BK480+SUM(BK481:BK496)+BK528</f>
        <v>0</v>
      </c>
    </row>
    <row r="480" spans="1:65" s="2" customFormat="1" ht="24.2" customHeight="1">
      <c r="A480" s="35"/>
      <c r="B480" s="36"/>
      <c r="C480" s="188" t="s">
        <v>479</v>
      </c>
      <c r="D480" s="188" t="s">
        <v>141</v>
      </c>
      <c r="E480" s="189" t="s">
        <v>480</v>
      </c>
      <c r="F480" s="190" t="s">
        <v>481</v>
      </c>
      <c r="G480" s="191" t="s">
        <v>144</v>
      </c>
      <c r="H480" s="192">
        <v>19</v>
      </c>
      <c r="I480" s="193"/>
      <c r="J480" s="194">
        <f>ROUND(I480*H480,2)</f>
        <v>0</v>
      </c>
      <c r="K480" s="195"/>
      <c r="L480" s="40"/>
      <c r="M480" s="196" t="s">
        <v>1</v>
      </c>
      <c r="N480" s="197" t="s">
        <v>38</v>
      </c>
      <c r="O480" s="72"/>
      <c r="P480" s="198">
        <f>O480*H480</f>
        <v>0</v>
      </c>
      <c r="Q480" s="198">
        <v>8.3500000000000005E-2</v>
      </c>
      <c r="R480" s="198">
        <f>Q480*H480</f>
        <v>1.5865</v>
      </c>
      <c r="S480" s="198">
        <v>0</v>
      </c>
      <c r="T480" s="199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0" t="s">
        <v>145</v>
      </c>
      <c r="AT480" s="200" t="s">
        <v>141</v>
      </c>
      <c r="AU480" s="200" t="s">
        <v>83</v>
      </c>
      <c r="AY480" s="18" t="s">
        <v>137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8" t="s">
        <v>81</v>
      </c>
      <c r="BK480" s="201">
        <f>ROUND(I480*H480,2)</f>
        <v>0</v>
      </c>
      <c r="BL480" s="18" t="s">
        <v>145</v>
      </c>
      <c r="BM480" s="200" t="s">
        <v>482</v>
      </c>
    </row>
    <row r="481" spans="1:65" s="2" customFormat="1" ht="29.25">
      <c r="A481" s="35"/>
      <c r="B481" s="36"/>
      <c r="C481" s="37"/>
      <c r="D481" s="202" t="s">
        <v>148</v>
      </c>
      <c r="E481" s="37"/>
      <c r="F481" s="203" t="s">
        <v>483</v>
      </c>
      <c r="G481" s="37"/>
      <c r="H481" s="37"/>
      <c r="I481" s="204"/>
      <c r="J481" s="37"/>
      <c r="K481" s="37"/>
      <c r="L481" s="40"/>
      <c r="M481" s="205"/>
      <c r="N481" s="206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148</v>
      </c>
      <c r="AU481" s="18" t="s">
        <v>83</v>
      </c>
    </row>
    <row r="482" spans="1:65" s="2" customFormat="1" ht="19.5">
      <c r="A482" s="35"/>
      <c r="B482" s="36"/>
      <c r="C482" s="37"/>
      <c r="D482" s="202" t="s">
        <v>150</v>
      </c>
      <c r="E482" s="37"/>
      <c r="F482" s="207" t="s">
        <v>484</v>
      </c>
      <c r="G482" s="37"/>
      <c r="H482" s="37"/>
      <c r="I482" s="204"/>
      <c r="J482" s="37"/>
      <c r="K482" s="37"/>
      <c r="L482" s="40"/>
      <c r="M482" s="205"/>
      <c r="N482" s="206"/>
      <c r="O482" s="72"/>
      <c r="P482" s="72"/>
      <c r="Q482" s="72"/>
      <c r="R482" s="72"/>
      <c r="S482" s="72"/>
      <c r="T482" s="73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150</v>
      </c>
      <c r="AU482" s="18" t="s">
        <v>83</v>
      </c>
    </row>
    <row r="483" spans="1:65" s="13" customFormat="1" ht="11.25">
      <c r="B483" s="208"/>
      <c r="C483" s="209"/>
      <c r="D483" s="202" t="s">
        <v>152</v>
      </c>
      <c r="E483" s="210" t="s">
        <v>1</v>
      </c>
      <c r="F483" s="211" t="s">
        <v>153</v>
      </c>
      <c r="G483" s="209"/>
      <c r="H483" s="210" t="s">
        <v>1</v>
      </c>
      <c r="I483" s="212"/>
      <c r="J483" s="209"/>
      <c r="K483" s="209"/>
      <c r="L483" s="213"/>
      <c r="M483" s="214"/>
      <c r="N483" s="215"/>
      <c r="O483" s="215"/>
      <c r="P483" s="215"/>
      <c r="Q483" s="215"/>
      <c r="R483" s="215"/>
      <c r="S483" s="215"/>
      <c r="T483" s="216"/>
      <c r="AT483" s="217" t="s">
        <v>152</v>
      </c>
      <c r="AU483" s="217" t="s">
        <v>83</v>
      </c>
      <c r="AV483" s="13" t="s">
        <v>81</v>
      </c>
      <c r="AW483" s="13" t="s">
        <v>30</v>
      </c>
      <c r="AX483" s="13" t="s">
        <v>73</v>
      </c>
      <c r="AY483" s="217" t="s">
        <v>137</v>
      </c>
    </row>
    <row r="484" spans="1:65" s="14" customFormat="1" ht="11.25">
      <c r="B484" s="218"/>
      <c r="C484" s="219"/>
      <c r="D484" s="202" t="s">
        <v>152</v>
      </c>
      <c r="E484" s="220" t="s">
        <v>1</v>
      </c>
      <c r="F484" s="221" t="s">
        <v>485</v>
      </c>
      <c r="G484" s="219"/>
      <c r="H484" s="222">
        <v>19</v>
      </c>
      <c r="I484" s="223"/>
      <c r="J484" s="219"/>
      <c r="K484" s="219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152</v>
      </c>
      <c r="AU484" s="228" t="s">
        <v>83</v>
      </c>
      <c r="AV484" s="14" t="s">
        <v>83</v>
      </c>
      <c r="AW484" s="14" t="s">
        <v>30</v>
      </c>
      <c r="AX484" s="14" t="s">
        <v>73</v>
      </c>
      <c r="AY484" s="228" t="s">
        <v>137</v>
      </c>
    </row>
    <row r="485" spans="1:65" s="15" customFormat="1" ht="11.25">
      <c r="B485" s="229"/>
      <c r="C485" s="230"/>
      <c r="D485" s="202" t="s">
        <v>152</v>
      </c>
      <c r="E485" s="231" t="s">
        <v>1</v>
      </c>
      <c r="F485" s="232" t="s">
        <v>155</v>
      </c>
      <c r="G485" s="230"/>
      <c r="H485" s="233">
        <v>19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AT485" s="239" t="s">
        <v>152</v>
      </c>
      <c r="AU485" s="239" t="s">
        <v>83</v>
      </c>
      <c r="AV485" s="15" t="s">
        <v>146</v>
      </c>
      <c r="AW485" s="15" t="s">
        <v>30</v>
      </c>
      <c r="AX485" s="15" t="s">
        <v>81</v>
      </c>
      <c r="AY485" s="239" t="s">
        <v>137</v>
      </c>
    </row>
    <row r="486" spans="1:65" s="2" customFormat="1" ht="24.2" customHeight="1">
      <c r="A486" s="35"/>
      <c r="B486" s="36"/>
      <c r="C486" s="188" t="s">
        <v>486</v>
      </c>
      <c r="D486" s="188" t="s">
        <v>141</v>
      </c>
      <c r="E486" s="189" t="s">
        <v>487</v>
      </c>
      <c r="F486" s="190" t="s">
        <v>488</v>
      </c>
      <c r="G486" s="191" t="s">
        <v>144</v>
      </c>
      <c r="H486" s="192">
        <v>11</v>
      </c>
      <c r="I486" s="193"/>
      <c r="J486" s="194">
        <f>ROUND(I486*H486,2)</f>
        <v>0</v>
      </c>
      <c r="K486" s="195"/>
      <c r="L486" s="40"/>
      <c r="M486" s="196" t="s">
        <v>1</v>
      </c>
      <c r="N486" s="197" t="s">
        <v>38</v>
      </c>
      <c r="O486" s="72"/>
      <c r="P486" s="198">
        <f>O486*H486</f>
        <v>0</v>
      </c>
      <c r="Q486" s="198">
        <v>8.9219999999999994E-2</v>
      </c>
      <c r="R486" s="198">
        <f>Q486*H486</f>
        <v>0.98141999999999996</v>
      </c>
      <c r="S486" s="198">
        <v>0</v>
      </c>
      <c r="T486" s="199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0" t="s">
        <v>145</v>
      </c>
      <c r="AT486" s="200" t="s">
        <v>141</v>
      </c>
      <c r="AU486" s="200" t="s">
        <v>83</v>
      </c>
      <c r="AY486" s="18" t="s">
        <v>137</v>
      </c>
      <c r="BE486" s="201">
        <f>IF(N486="základní",J486,0)</f>
        <v>0</v>
      </c>
      <c r="BF486" s="201">
        <f>IF(N486="snížená",J486,0)</f>
        <v>0</v>
      </c>
      <c r="BG486" s="201">
        <f>IF(N486="zákl. přenesená",J486,0)</f>
        <v>0</v>
      </c>
      <c r="BH486" s="201">
        <f>IF(N486="sníž. přenesená",J486,0)</f>
        <v>0</v>
      </c>
      <c r="BI486" s="201">
        <f>IF(N486="nulová",J486,0)</f>
        <v>0</v>
      </c>
      <c r="BJ486" s="18" t="s">
        <v>81</v>
      </c>
      <c r="BK486" s="201">
        <f>ROUND(I486*H486,2)</f>
        <v>0</v>
      </c>
      <c r="BL486" s="18" t="s">
        <v>145</v>
      </c>
      <c r="BM486" s="200" t="s">
        <v>489</v>
      </c>
    </row>
    <row r="487" spans="1:65" s="2" customFormat="1" ht="48.75">
      <c r="A487" s="35"/>
      <c r="B487" s="36"/>
      <c r="C487" s="37"/>
      <c r="D487" s="202" t="s">
        <v>148</v>
      </c>
      <c r="E487" s="37"/>
      <c r="F487" s="203" t="s">
        <v>490</v>
      </c>
      <c r="G487" s="37"/>
      <c r="H487" s="37"/>
      <c r="I487" s="204"/>
      <c r="J487" s="37"/>
      <c r="K487" s="37"/>
      <c r="L487" s="40"/>
      <c r="M487" s="205"/>
      <c r="N487" s="206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148</v>
      </c>
      <c r="AU487" s="18" t="s">
        <v>83</v>
      </c>
    </row>
    <row r="488" spans="1:65" s="13" customFormat="1" ht="11.25">
      <c r="B488" s="208"/>
      <c r="C488" s="209"/>
      <c r="D488" s="202" t="s">
        <v>152</v>
      </c>
      <c r="E488" s="210" t="s">
        <v>1</v>
      </c>
      <c r="F488" s="211" t="s">
        <v>161</v>
      </c>
      <c r="G488" s="209"/>
      <c r="H488" s="210" t="s">
        <v>1</v>
      </c>
      <c r="I488" s="212"/>
      <c r="J488" s="209"/>
      <c r="K488" s="209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152</v>
      </c>
      <c r="AU488" s="217" t="s">
        <v>83</v>
      </c>
      <c r="AV488" s="13" t="s">
        <v>81</v>
      </c>
      <c r="AW488" s="13" t="s">
        <v>30</v>
      </c>
      <c r="AX488" s="13" t="s">
        <v>73</v>
      </c>
      <c r="AY488" s="217" t="s">
        <v>137</v>
      </c>
    </row>
    <row r="489" spans="1:65" s="14" customFormat="1" ht="11.25">
      <c r="B489" s="218"/>
      <c r="C489" s="219"/>
      <c r="D489" s="202" t="s">
        <v>152</v>
      </c>
      <c r="E489" s="220" t="s">
        <v>1</v>
      </c>
      <c r="F489" s="221" t="s">
        <v>162</v>
      </c>
      <c r="G489" s="219"/>
      <c r="H489" s="222">
        <v>11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152</v>
      </c>
      <c r="AU489" s="228" t="s">
        <v>83</v>
      </c>
      <c r="AV489" s="14" t="s">
        <v>83</v>
      </c>
      <c r="AW489" s="14" t="s">
        <v>30</v>
      </c>
      <c r="AX489" s="14" t="s">
        <v>73</v>
      </c>
      <c r="AY489" s="228" t="s">
        <v>137</v>
      </c>
    </row>
    <row r="490" spans="1:65" s="15" customFormat="1" ht="11.25">
      <c r="B490" s="229"/>
      <c r="C490" s="230"/>
      <c r="D490" s="202" t="s">
        <v>152</v>
      </c>
      <c r="E490" s="231" t="s">
        <v>1</v>
      </c>
      <c r="F490" s="232" t="s">
        <v>155</v>
      </c>
      <c r="G490" s="230"/>
      <c r="H490" s="233">
        <v>11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AT490" s="239" t="s">
        <v>152</v>
      </c>
      <c r="AU490" s="239" t="s">
        <v>83</v>
      </c>
      <c r="AV490" s="15" t="s">
        <v>146</v>
      </c>
      <c r="AW490" s="15" t="s">
        <v>30</v>
      </c>
      <c r="AX490" s="15" t="s">
        <v>81</v>
      </c>
      <c r="AY490" s="239" t="s">
        <v>137</v>
      </c>
    </row>
    <row r="491" spans="1:65" s="2" customFormat="1" ht="21.75" customHeight="1">
      <c r="A491" s="35"/>
      <c r="B491" s="36"/>
      <c r="C491" s="251" t="s">
        <v>491</v>
      </c>
      <c r="D491" s="251" t="s">
        <v>403</v>
      </c>
      <c r="E491" s="252" t="s">
        <v>492</v>
      </c>
      <c r="F491" s="253" t="s">
        <v>493</v>
      </c>
      <c r="G491" s="254" t="s">
        <v>144</v>
      </c>
      <c r="H491" s="255">
        <v>11.33</v>
      </c>
      <c r="I491" s="256"/>
      <c r="J491" s="257">
        <f>ROUND(I491*H491,2)</f>
        <v>0</v>
      </c>
      <c r="K491" s="258"/>
      <c r="L491" s="259"/>
      <c r="M491" s="260" t="s">
        <v>1</v>
      </c>
      <c r="N491" s="261" t="s">
        <v>38</v>
      </c>
      <c r="O491" s="72"/>
      <c r="P491" s="198">
        <f>O491*H491</f>
        <v>0</v>
      </c>
      <c r="Q491" s="198">
        <v>0.13100000000000001</v>
      </c>
      <c r="R491" s="198">
        <f>Q491*H491</f>
        <v>1.4842300000000002</v>
      </c>
      <c r="S491" s="198">
        <v>0</v>
      </c>
      <c r="T491" s="19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0" t="s">
        <v>203</v>
      </c>
      <c r="AT491" s="200" t="s">
        <v>403</v>
      </c>
      <c r="AU491" s="200" t="s">
        <v>83</v>
      </c>
      <c r="AY491" s="18" t="s">
        <v>137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8" t="s">
        <v>81</v>
      </c>
      <c r="BK491" s="201">
        <f>ROUND(I491*H491,2)</f>
        <v>0</v>
      </c>
      <c r="BL491" s="18" t="s">
        <v>145</v>
      </c>
      <c r="BM491" s="200" t="s">
        <v>494</v>
      </c>
    </row>
    <row r="492" spans="1:65" s="2" customFormat="1" ht="11.25">
      <c r="A492" s="35"/>
      <c r="B492" s="36"/>
      <c r="C492" s="37"/>
      <c r="D492" s="202" t="s">
        <v>148</v>
      </c>
      <c r="E492" s="37"/>
      <c r="F492" s="203" t="s">
        <v>493</v>
      </c>
      <c r="G492" s="37"/>
      <c r="H492" s="37"/>
      <c r="I492" s="204"/>
      <c r="J492" s="37"/>
      <c r="K492" s="37"/>
      <c r="L492" s="40"/>
      <c r="M492" s="205"/>
      <c r="N492" s="206"/>
      <c r="O492" s="72"/>
      <c r="P492" s="72"/>
      <c r="Q492" s="72"/>
      <c r="R492" s="72"/>
      <c r="S492" s="72"/>
      <c r="T492" s="73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148</v>
      </c>
      <c r="AU492" s="18" t="s">
        <v>83</v>
      </c>
    </row>
    <row r="493" spans="1:65" s="14" customFormat="1" ht="11.25">
      <c r="B493" s="218"/>
      <c r="C493" s="219"/>
      <c r="D493" s="202" t="s">
        <v>152</v>
      </c>
      <c r="E493" s="220" t="s">
        <v>1</v>
      </c>
      <c r="F493" s="221" t="s">
        <v>495</v>
      </c>
      <c r="G493" s="219"/>
      <c r="H493" s="222">
        <v>11</v>
      </c>
      <c r="I493" s="223"/>
      <c r="J493" s="219"/>
      <c r="K493" s="219"/>
      <c r="L493" s="224"/>
      <c r="M493" s="225"/>
      <c r="N493" s="226"/>
      <c r="O493" s="226"/>
      <c r="P493" s="226"/>
      <c r="Q493" s="226"/>
      <c r="R493" s="226"/>
      <c r="S493" s="226"/>
      <c r="T493" s="227"/>
      <c r="AT493" s="228" t="s">
        <v>152</v>
      </c>
      <c r="AU493" s="228" t="s">
        <v>83</v>
      </c>
      <c r="AV493" s="14" t="s">
        <v>83</v>
      </c>
      <c r="AW493" s="14" t="s">
        <v>30</v>
      </c>
      <c r="AX493" s="14" t="s">
        <v>73</v>
      </c>
      <c r="AY493" s="228" t="s">
        <v>137</v>
      </c>
    </row>
    <row r="494" spans="1:65" s="16" customFormat="1" ht="11.25">
      <c r="B494" s="240"/>
      <c r="C494" s="241"/>
      <c r="D494" s="202" t="s">
        <v>152</v>
      </c>
      <c r="E494" s="242" t="s">
        <v>1</v>
      </c>
      <c r="F494" s="243" t="s">
        <v>202</v>
      </c>
      <c r="G494" s="241"/>
      <c r="H494" s="244">
        <v>11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152</v>
      </c>
      <c r="AU494" s="250" t="s">
        <v>83</v>
      </c>
      <c r="AV494" s="16" t="s">
        <v>145</v>
      </c>
      <c r="AW494" s="16" t="s">
        <v>30</v>
      </c>
      <c r="AX494" s="16" t="s">
        <v>81</v>
      </c>
      <c r="AY494" s="250" t="s">
        <v>137</v>
      </c>
    </row>
    <row r="495" spans="1:65" s="14" customFormat="1" ht="11.25">
      <c r="B495" s="218"/>
      <c r="C495" s="219"/>
      <c r="D495" s="202" t="s">
        <v>152</v>
      </c>
      <c r="E495" s="219"/>
      <c r="F495" s="221" t="s">
        <v>496</v>
      </c>
      <c r="G495" s="219"/>
      <c r="H495" s="222">
        <v>11.33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152</v>
      </c>
      <c r="AU495" s="228" t="s">
        <v>83</v>
      </c>
      <c r="AV495" s="14" t="s">
        <v>83</v>
      </c>
      <c r="AW495" s="14" t="s">
        <v>4</v>
      </c>
      <c r="AX495" s="14" t="s">
        <v>81</v>
      </c>
      <c r="AY495" s="228" t="s">
        <v>137</v>
      </c>
    </row>
    <row r="496" spans="1:65" s="12" customFormat="1" ht="20.85" customHeight="1">
      <c r="B496" s="172"/>
      <c r="C496" s="173"/>
      <c r="D496" s="174" t="s">
        <v>72</v>
      </c>
      <c r="E496" s="186" t="s">
        <v>497</v>
      </c>
      <c r="F496" s="186" t="s">
        <v>498</v>
      </c>
      <c r="G496" s="173"/>
      <c r="H496" s="173"/>
      <c r="I496" s="176"/>
      <c r="J496" s="187">
        <f>BK496</f>
        <v>0</v>
      </c>
      <c r="K496" s="173"/>
      <c r="L496" s="178"/>
      <c r="M496" s="179"/>
      <c r="N496" s="180"/>
      <c r="O496" s="180"/>
      <c r="P496" s="181">
        <f>SUM(P497:P527)</f>
        <v>0</v>
      </c>
      <c r="Q496" s="180"/>
      <c r="R496" s="181">
        <f>SUM(R497:R527)</f>
        <v>122.61996600000001</v>
      </c>
      <c r="S496" s="180"/>
      <c r="T496" s="182">
        <f>SUM(T497:T527)</f>
        <v>0</v>
      </c>
      <c r="AR496" s="183" t="s">
        <v>81</v>
      </c>
      <c r="AT496" s="184" t="s">
        <v>72</v>
      </c>
      <c r="AU496" s="184" t="s">
        <v>83</v>
      </c>
      <c r="AY496" s="183" t="s">
        <v>137</v>
      </c>
      <c r="BK496" s="185">
        <f>SUM(BK497:BK527)</f>
        <v>0</v>
      </c>
    </row>
    <row r="497" spans="1:65" s="2" customFormat="1" ht="16.5" customHeight="1">
      <c r="A497" s="35"/>
      <c r="B497" s="36"/>
      <c r="C497" s="188" t="s">
        <v>499</v>
      </c>
      <c r="D497" s="188" t="s">
        <v>141</v>
      </c>
      <c r="E497" s="189" t="s">
        <v>500</v>
      </c>
      <c r="F497" s="190" t="s">
        <v>501</v>
      </c>
      <c r="G497" s="191" t="s">
        <v>144</v>
      </c>
      <c r="H497" s="192">
        <v>161.1</v>
      </c>
      <c r="I497" s="193"/>
      <c r="J497" s="194">
        <f>ROUND(I497*H497,2)</f>
        <v>0</v>
      </c>
      <c r="K497" s="195"/>
      <c r="L497" s="40"/>
      <c r="M497" s="196" t="s">
        <v>1</v>
      </c>
      <c r="N497" s="197" t="s">
        <v>38</v>
      </c>
      <c r="O497" s="72"/>
      <c r="P497" s="198">
        <f>O497*H497</f>
        <v>0</v>
      </c>
      <c r="Q497" s="198">
        <v>0.46</v>
      </c>
      <c r="R497" s="198">
        <f>Q497*H497</f>
        <v>74.105999999999995</v>
      </c>
      <c r="S497" s="198">
        <v>0</v>
      </c>
      <c r="T497" s="199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0" t="s">
        <v>145</v>
      </c>
      <c r="AT497" s="200" t="s">
        <v>141</v>
      </c>
      <c r="AU497" s="200" t="s">
        <v>146</v>
      </c>
      <c r="AY497" s="18" t="s">
        <v>137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18" t="s">
        <v>81</v>
      </c>
      <c r="BK497" s="201">
        <f>ROUND(I497*H497,2)</f>
        <v>0</v>
      </c>
      <c r="BL497" s="18" t="s">
        <v>145</v>
      </c>
      <c r="BM497" s="200" t="s">
        <v>502</v>
      </c>
    </row>
    <row r="498" spans="1:65" s="2" customFormat="1" ht="19.5">
      <c r="A498" s="35"/>
      <c r="B498" s="36"/>
      <c r="C498" s="37"/>
      <c r="D498" s="202" t="s">
        <v>148</v>
      </c>
      <c r="E498" s="37"/>
      <c r="F498" s="203" t="s">
        <v>503</v>
      </c>
      <c r="G498" s="37"/>
      <c r="H498" s="37"/>
      <c r="I498" s="204"/>
      <c r="J498" s="37"/>
      <c r="K498" s="37"/>
      <c r="L498" s="40"/>
      <c r="M498" s="205"/>
      <c r="N498" s="206"/>
      <c r="O498" s="72"/>
      <c r="P498" s="72"/>
      <c r="Q498" s="72"/>
      <c r="R498" s="72"/>
      <c r="S498" s="72"/>
      <c r="T498" s="73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148</v>
      </c>
      <c r="AU498" s="18" t="s">
        <v>146</v>
      </c>
    </row>
    <row r="499" spans="1:65" s="13" customFormat="1" ht="11.25">
      <c r="B499" s="208"/>
      <c r="C499" s="209"/>
      <c r="D499" s="202" t="s">
        <v>152</v>
      </c>
      <c r="E499" s="210" t="s">
        <v>1</v>
      </c>
      <c r="F499" s="211" t="s">
        <v>504</v>
      </c>
      <c r="G499" s="209"/>
      <c r="H499" s="210" t="s">
        <v>1</v>
      </c>
      <c r="I499" s="212"/>
      <c r="J499" s="209"/>
      <c r="K499" s="209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152</v>
      </c>
      <c r="AU499" s="217" t="s">
        <v>146</v>
      </c>
      <c r="AV499" s="13" t="s">
        <v>81</v>
      </c>
      <c r="AW499" s="13" t="s">
        <v>30</v>
      </c>
      <c r="AX499" s="13" t="s">
        <v>73</v>
      </c>
      <c r="AY499" s="217" t="s">
        <v>137</v>
      </c>
    </row>
    <row r="500" spans="1:65" s="14" customFormat="1" ht="11.25">
      <c r="B500" s="218"/>
      <c r="C500" s="219"/>
      <c r="D500" s="202" t="s">
        <v>152</v>
      </c>
      <c r="E500" s="220" t="s">
        <v>1</v>
      </c>
      <c r="F500" s="221" t="s">
        <v>176</v>
      </c>
      <c r="G500" s="219"/>
      <c r="H500" s="222">
        <v>105.6</v>
      </c>
      <c r="I500" s="223"/>
      <c r="J500" s="219"/>
      <c r="K500" s="219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152</v>
      </c>
      <c r="AU500" s="228" t="s">
        <v>146</v>
      </c>
      <c r="AV500" s="14" t="s">
        <v>83</v>
      </c>
      <c r="AW500" s="14" t="s">
        <v>30</v>
      </c>
      <c r="AX500" s="14" t="s">
        <v>73</v>
      </c>
      <c r="AY500" s="228" t="s">
        <v>137</v>
      </c>
    </row>
    <row r="501" spans="1:65" s="14" customFormat="1" ht="11.25">
      <c r="B501" s="218"/>
      <c r="C501" s="219"/>
      <c r="D501" s="202" t="s">
        <v>152</v>
      </c>
      <c r="E501" s="220" t="s">
        <v>1</v>
      </c>
      <c r="F501" s="221" t="s">
        <v>170</v>
      </c>
      <c r="G501" s="219"/>
      <c r="H501" s="222">
        <v>40.5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152</v>
      </c>
      <c r="AU501" s="228" t="s">
        <v>146</v>
      </c>
      <c r="AV501" s="14" t="s">
        <v>83</v>
      </c>
      <c r="AW501" s="14" t="s">
        <v>30</v>
      </c>
      <c r="AX501" s="14" t="s">
        <v>73</v>
      </c>
      <c r="AY501" s="228" t="s">
        <v>137</v>
      </c>
    </row>
    <row r="502" spans="1:65" s="15" customFormat="1" ht="11.25">
      <c r="B502" s="229"/>
      <c r="C502" s="230"/>
      <c r="D502" s="202" t="s">
        <v>152</v>
      </c>
      <c r="E502" s="231" t="s">
        <v>1</v>
      </c>
      <c r="F502" s="232" t="s">
        <v>155</v>
      </c>
      <c r="G502" s="230"/>
      <c r="H502" s="233">
        <v>146.1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AT502" s="239" t="s">
        <v>152</v>
      </c>
      <c r="AU502" s="239" t="s">
        <v>146</v>
      </c>
      <c r="AV502" s="15" t="s">
        <v>146</v>
      </c>
      <c r="AW502" s="15" t="s">
        <v>30</v>
      </c>
      <c r="AX502" s="15" t="s">
        <v>73</v>
      </c>
      <c r="AY502" s="239" t="s">
        <v>137</v>
      </c>
    </row>
    <row r="503" spans="1:65" s="13" customFormat="1" ht="11.25">
      <c r="B503" s="208"/>
      <c r="C503" s="209"/>
      <c r="D503" s="202" t="s">
        <v>152</v>
      </c>
      <c r="E503" s="210" t="s">
        <v>1</v>
      </c>
      <c r="F503" s="211" t="s">
        <v>161</v>
      </c>
      <c r="G503" s="209"/>
      <c r="H503" s="210" t="s">
        <v>1</v>
      </c>
      <c r="I503" s="212"/>
      <c r="J503" s="209"/>
      <c r="K503" s="209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152</v>
      </c>
      <c r="AU503" s="217" t="s">
        <v>146</v>
      </c>
      <c r="AV503" s="13" t="s">
        <v>81</v>
      </c>
      <c r="AW503" s="13" t="s">
        <v>30</v>
      </c>
      <c r="AX503" s="13" t="s">
        <v>73</v>
      </c>
      <c r="AY503" s="217" t="s">
        <v>137</v>
      </c>
    </row>
    <row r="504" spans="1:65" s="14" customFormat="1" ht="11.25">
      <c r="B504" s="218"/>
      <c r="C504" s="219"/>
      <c r="D504" s="202" t="s">
        <v>152</v>
      </c>
      <c r="E504" s="220" t="s">
        <v>1</v>
      </c>
      <c r="F504" s="221" t="s">
        <v>192</v>
      </c>
      <c r="G504" s="219"/>
      <c r="H504" s="222">
        <v>11</v>
      </c>
      <c r="I504" s="223"/>
      <c r="J504" s="219"/>
      <c r="K504" s="219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152</v>
      </c>
      <c r="AU504" s="228" t="s">
        <v>146</v>
      </c>
      <c r="AV504" s="14" t="s">
        <v>83</v>
      </c>
      <c r="AW504" s="14" t="s">
        <v>30</v>
      </c>
      <c r="AX504" s="14" t="s">
        <v>73</v>
      </c>
      <c r="AY504" s="228" t="s">
        <v>137</v>
      </c>
    </row>
    <row r="505" spans="1:65" s="15" customFormat="1" ht="11.25">
      <c r="B505" s="229"/>
      <c r="C505" s="230"/>
      <c r="D505" s="202" t="s">
        <v>152</v>
      </c>
      <c r="E505" s="231" t="s">
        <v>1</v>
      </c>
      <c r="F505" s="232" t="s">
        <v>155</v>
      </c>
      <c r="G505" s="230"/>
      <c r="H505" s="233">
        <v>11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152</v>
      </c>
      <c r="AU505" s="239" t="s">
        <v>146</v>
      </c>
      <c r="AV505" s="15" t="s">
        <v>146</v>
      </c>
      <c r="AW505" s="15" t="s">
        <v>30</v>
      </c>
      <c r="AX505" s="15" t="s">
        <v>73</v>
      </c>
      <c r="AY505" s="239" t="s">
        <v>137</v>
      </c>
    </row>
    <row r="506" spans="1:65" s="13" customFormat="1" ht="11.25">
      <c r="B506" s="208"/>
      <c r="C506" s="209"/>
      <c r="D506" s="202" t="s">
        <v>152</v>
      </c>
      <c r="E506" s="210" t="s">
        <v>1</v>
      </c>
      <c r="F506" s="211" t="s">
        <v>505</v>
      </c>
      <c r="G506" s="209"/>
      <c r="H506" s="210" t="s">
        <v>1</v>
      </c>
      <c r="I506" s="212"/>
      <c r="J506" s="209"/>
      <c r="K506" s="209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152</v>
      </c>
      <c r="AU506" s="217" t="s">
        <v>146</v>
      </c>
      <c r="AV506" s="13" t="s">
        <v>81</v>
      </c>
      <c r="AW506" s="13" t="s">
        <v>30</v>
      </c>
      <c r="AX506" s="13" t="s">
        <v>73</v>
      </c>
      <c r="AY506" s="217" t="s">
        <v>137</v>
      </c>
    </row>
    <row r="507" spans="1:65" s="14" customFormat="1" ht="11.25">
      <c r="B507" s="218"/>
      <c r="C507" s="219"/>
      <c r="D507" s="202" t="s">
        <v>152</v>
      </c>
      <c r="E507" s="220" t="s">
        <v>1</v>
      </c>
      <c r="F507" s="221" t="s">
        <v>191</v>
      </c>
      <c r="G507" s="219"/>
      <c r="H507" s="222">
        <v>4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152</v>
      </c>
      <c r="AU507" s="228" t="s">
        <v>146</v>
      </c>
      <c r="AV507" s="14" t="s">
        <v>83</v>
      </c>
      <c r="AW507" s="14" t="s">
        <v>30</v>
      </c>
      <c r="AX507" s="14" t="s">
        <v>73</v>
      </c>
      <c r="AY507" s="228" t="s">
        <v>137</v>
      </c>
    </row>
    <row r="508" spans="1:65" s="16" customFormat="1" ht="11.25">
      <c r="B508" s="240"/>
      <c r="C508" s="241"/>
      <c r="D508" s="202" t="s">
        <v>152</v>
      </c>
      <c r="E508" s="242" t="s">
        <v>1</v>
      </c>
      <c r="F508" s="243" t="s">
        <v>202</v>
      </c>
      <c r="G508" s="241"/>
      <c r="H508" s="244">
        <v>161.1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AT508" s="250" t="s">
        <v>152</v>
      </c>
      <c r="AU508" s="250" t="s">
        <v>146</v>
      </c>
      <c r="AV508" s="16" t="s">
        <v>145</v>
      </c>
      <c r="AW508" s="16" t="s">
        <v>30</v>
      </c>
      <c r="AX508" s="16" t="s">
        <v>81</v>
      </c>
      <c r="AY508" s="250" t="s">
        <v>137</v>
      </c>
    </row>
    <row r="509" spans="1:65" s="2" customFormat="1" ht="24.2" customHeight="1">
      <c r="A509" s="35"/>
      <c r="B509" s="36"/>
      <c r="C509" s="188" t="s">
        <v>506</v>
      </c>
      <c r="D509" s="188" t="s">
        <v>141</v>
      </c>
      <c r="E509" s="189" t="s">
        <v>507</v>
      </c>
      <c r="F509" s="190" t="s">
        <v>508</v>
      </c>
      <c r="G509" s="191" t="s">
        <v>144</v>
      </c>
      <c r="H509" s="192">
        <v>146.1</v>
      </c>
      <c r="I509" s="193"/>
      <c r="J509" s="194">
        <f>ROUND(I509*H509,2)</f>
        <v>0</v>
      </c>
      <c r="K509" s="195"/>
      <c r="L509" s="40"/>
      <c r="M509" s="196" t="s">
        <v>1</v>
      </c>
      <c r="N509" s="197" t="s">
        <v>38</v>
      </c>
      <c r="O509" s="72"/>
      <c r="P509" s="198">
        <f>O509*H509</f>
        <v>0</v>
      </c>
      <c r="Q509" s="198">
        <v>0.33206000000000002</v>
      </c>
      <c r="R509" s="198">
        <f>Q509*H509</f>
        <v>48.513966000000003</v>
      </c>
      <c r="S509" s="198">
        <v>0</v>
      </c>
      <c r="T509" s="199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0" t="s">
        <v>145</v>
      </c>
      <c r="AT509" s="200" t="s">
        <v>141</v>
      </c>
      <c r="AU509" s="200" t="s">
        <v>146</v>
      </c>
      <c r="AY509" s="18" t="s">
        <v>137</v>
      </c>
      <c r="BE509" s="201">
        <f>IF(N509="základní",J509,0)</f>
        <v>0</v>
      </c>
      <c r="BF509" s="201">
        <f>IF(N509="snížená",J509,0)</f>
        <v>0</v>
      </c>
      <c r="BG509" s="201">
        <f>IF(N509="zákl. přenesená",J509,0)</f>
        <v>0</v>
      </c>
      <c r="BH509" s="201">
        <f>IF(N509="sníž. přenesená",J509,0)</f>
        <v>0</v>
      </c>
      <c r="BI509" s="201">
        <f>IF(N509="nulová",J509,0)</f>
        <v>0</v>
      </c>
      <c r="BJ509" s="18" t="s">
        <v>81</v>
      </c>
      <c r="BK509" s="201">
        <f>ROUND(I509*H509,2)</f>
        <v>0</v>
      </c>
      <c r="BL509" s="18" t="s">
        <v>145</v>
      </c>
      <c r="BM509" s="200" t="s">
        <v>509</v>
      </c>
    </row>
    <row r="510" spans="1:65" s="2" customFormat="1" ht="29.25">
      <c r="A510" s="35"/>
      <c r="B510" s="36"/>
      <c r="C510" s="37"/>
      <c r="D510" s="202" t="s">
        <v>148</v>
      </c>
      <c r="E510" s="37"/>
      <c r="F510" s="203" t="s">
        <v>510</v>
      </c>
      <c r="G510" s="37"/>
      <c r="H510" s="37"/>
      <c r="I510" s="204"/>
      <c r="J510" s="37"/>
      <c r="K510" s="37"/>
      <c r="L510" s="40"/>
      <c r="M510" s="205"/>
      <c r="N510" s="206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148</v>
      </c>
      <c r="AU510" s="18" t="s">
        <v>146</v>
      </c>
    </row>
    <row r="511" spans="1:65" s="13" customFormat="1" ht="11.25">
      <c r="B511" s="208"/>
      <c r="C511" s="209"/>
      <c r="D511" s="202" t="s">
        <v>152</v>
      </c>
      <c r="E511" s="210" t="s">
        <v>1</v>
      </c>
      <c r="F511" s="211" t="s">
        <v>504</v>
      </c>
      <c r="G511" s="209"/>
      <c r="H511" s="210" t="s">
        <v>1</v>
      </c>
      <c r="I511" s="212"/>
      <c r="J511" s="209"/>
      <c r="K511" s="209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152</v>
      </c>
      <c r="AU511" s="217" t="s">
        <v>146</v>
      </c>
      <c r="AV511" s="13" t="s">
        <v>81</v>
      </c>
      <c r="AW511" s="13" t="s">
        <v>30</v>
      </c>
      <c r="AX511" s="13" t="s">
        <v>73</v>
      </c>
      <c r="AY511" s="217" t="s">
        <v>137</v>
      </c>
    </row>
    <row r="512" spans="1:65" s="14" customFormat="1" ht="11.25">
      <c r="B512" s="218"/>
      <c r="C512" s="219"/>
      <c r="D512" s="202" t="s">
        <v>152</v>
      </c>
      <c r="E512" s="220" t="s">
        <v>1</v>
      </c>
      <c r="F512" s="221" t="s">
        <v>176</v>
      </c>
      <c r="G512" s="219"/>
      <c r="H512" s="222">
        <v>105.6</v>
      </c>
      <c r="I512" s="223"/>
      <c r="J512" s="219"/>
      <c r="K512" s="219"/>
      <c r="L512" s="224"/>
      <c r="M512" s="225"/>
      <c r="N512" s="226"/>
      <c r="O512" s="226"/>
      <c r="P512" s="226"/>
      <c r="Q512" s="226"/>
      <c r="R512" s="226"/>
      <c r="S512" s="226"/>
      <c r="T512" s="227"/>
      <c r="AT512" s="228" t="s">
        <v>152</v>
      </c>
      <c r="AU512" s="228" t="s">
        <v>146</v>
      </c>
      <c r="AV512" s="14" t="s">
        <v>83</v>
      </c>
      <c r="AW512" s="14" t="s">
        <v>30</v>
      </c>
      <c r="AX512" s="14" t="s">
        <v>73</v>
      </c>
      <c r="AY512" s="228" t="s">
        <v>137</v>
      </c>
    </row>
    <row r="513" spans="1:65" s="14" customFormat="1" ht="11.25">
      <c r="B513" s="218"/>
      <c r="C513" s="219"/>
      <c r="D513" s="202" t="s">
        <v>152</v>
      </c>
      <c r="E513" s="220" t="s">
        <v>1</v>
      </c>
      <c r="F513" s="221" t="s">
        <v>170</v>
      </c>
      <c r="G513" s="219"/>
      <c r="H513" s="222">
        <v>40.5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152</v>
      </c>
      <c r="AU513" s="228" t="s">
        <v>146</v>
      </c>
      <c r="AV513" s="14" t="s">
        <v>83</v>
      </c>
      <c r="AW513" s="14" t="s">
        <v>30</v>
      </c>
      <c r="AX513" s="14" t="s">
        <v>73</v>
      </c>
      <c r="AY513" s="228" t="s">
        <v>137</v>
      </c>
    </row>
    <row r="514" spans="1:65" s="16" customFormat="1" ht="11.25">
      <c r="B514" s="240"/>
      <c r="C514" s="241"/>
      <c r="D514" s="202" t="s">
        <v>152</v>
      </c>
      <c r="E514" s="242" t="s">
        <v>1</v>
      </c>
      <c r="F514" s="243" t="s">
        <v>202</v>
      </c>
      <c r="G514" s="241"/>
      <c r="H514" s="244">
        <v>146.1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AT514" s="250" t="s">
        <v>152</v>
      </c>
      <c r="AU514" s="250" t="s">
        <v>146</v>
      </c>
      <c r="AV514" s="16" t="s">
        <v>145</v>
      </c>
      <c r="AW514" s="16" t="s">
        <v>30</v>
      </c>
      <c r="AX514" s="16" t="s">
        <v>81</v>
      </c>
      <c r="AY514" s="250" t="s">
        <v>137</v>
      </c>
    </row>
    <row r="515" spans="1:65" s="2" customFormat="1" ht="24.2" customHeight="1">
      <c r="A515" s="35"/>
      <c r="B515" s="36"/>
      <c r="C515" s="188" t="s">
        <v>511</v>
      </c>
      <c r="D515" s="188" t="s">
        <v>141</v>
      </c>
      <c r="E515" s="189" t="s">
        <v>512</v>
      </c>
      <c r="F515" s="190" t="s">
        <v>513</v>
      </c>
      <c r="G515" s="191" t="s">
        <v>144</v>
      </c>
      <c r="H515" s="192">
        <v>146.1</v>
      </c>
      <c r="I515" s="193"/>
      <c r="J515" s="194">
        <f>ROUND(I515*H515,2)</f>
        <v>0</v>
      </c>
      <c r="K515" s="195"/>
      <c r="L515" s="40"/>
      <c r="M515" s="196" t="s">
        <v>1</v>
      </c>
      <c r="N515" s="197" t="s">
        <v>38</v>
      </c>
      <c r="O515" s="72"/>
      <c r="P515" s="198">
        <f>O515*H515</f>
        <v>0</v>
      </c>
      <c r="Q515" s="198">
        <v>0</v>
      </c>
      <c r="R515" s="198">
        <f>Q515*H515</f>
        <v>0</v>
      </c>
      <c r="S515" s="198">
        <v>0</v>
      </c>
      <c r="T515" s="199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0" t="s">
        <v>145</v>
      </c>
      <c r="AT515" s="200" t="s">
        <v>141</v>
      </c>
      <c r="AU515" s="200" t="s">
        <v>146</v>
      </c>
      <c r="AY515" s="18" t="s">
        <v>137</v>
      </c>
      <c r="BE515" s="201">
        <f>IF(N515="základní",J515,0)</f>
        <v>0</v>
      </c>
      <c r="BF515" s="201">
        <f>IF(N515="snížená",J515,0)</f>
        <v>0</v>
      </c>
      <c r="BG515" s="201">
        <f>IF(N515="zákl. přenesená",J515,0)</f>
        <v>0</v>
      </c>
      <c r="BH515" s="201">
        <f>IF(N515="sníž. přenesená",J515,0)</f>
        <v>0</v>
      </c>
      <c r="BI515" s="201">
        <f>IF(N515="nulová",J515,0)</f>
        <v>0</v>
      </c>
      <c r="BJ515" s="18" t="s">
        <v>81</v>
      </c>
      <c r="BK515" s="201">
        <f>ROUND(I515*H515,2)</f>
        <v>0</v>
      </c>
      <c r="BL515" s="18" t="s">
        <v>145</v>
      </c>
      <c r="BM515" s="200" t="s">
        <v>514</v>
      </c>
    </row>
    <row r="516" spans="1:65" s="2" customFormat="1" ht="19.5">
      <c r="A516" s="35"/>
      <c r="B516" s="36"/>
      <c r="C516" s="37"/>
      <c r="D516" s="202" t="s">
        <v>148</v>
      </c>
      <c r="E516" s="37"/>
      <c r="F516" s="203" t="s">
        <v>515</v>
      </c>
      <c r="G516" s="37"/>
      <c r="H516" s="37"/>
      <c r="I516" s="204"/>
      <c r="J516" s="37"/>
      <c r="K516" s="37"/>
      <c r="L516" s="40"/>
      <c r="M516" s="205"/>
      <c r="N516" s="206"/>
      <c r="O516" s="72"/>
      <c r="P516" s="72"/>
      <c r="Q516" s="72"/>
      <c r="R516" s="72"/>
      <c r="S516" s="72"/>
      <c r="T516" s="73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148</v>
      </c>
      <c r="AU516" s="18" t="s">
        <v>146</v>
      </c>
    </row>
    <row r="517" spans="1:65" s="13" customFormat="1" ht="11.25">
      <c r="B517" s="208"/>
      <c r="C517" s="209"/>
      <c r="D517" s="202" t="s">
        <v>152</v>
      </c>
      <c r="E517" s="210" t="s">
        <v>1</v>
      </c>
      <c r="F517" s="211" t="s">
        <v>504</v>
      </c>
      <c r="G517" s="209"/>
      <c r="H517" s="210" t="s">
        <v>1</v>
      </c>
      <c r="I517" s="212"/>
      <c r="J517" s="209"/>
      <c r="K517" s="209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152</v>
      </c>
      <c r="AU517" s="217" t="s">
        <v>146</v>
      </c>
      <c r="AV517" s="13" t="s">
        <v>81</v>
      </c>
      <c r="AW517" s="13" t="s">
        <v>30</v>
      </c>
      <c r="AX517" s="13" t="s">
        <v>73</v>
      </c>
      <c r="AY517" s="217" t="s">
        <v>137</v>
      </c>
    </row>
    <row r="518" spans="1:65" s="14" customFormat="1" ht="11.25">
      <c r="B518" s="218"/>
      <c r="C518" s="219"/>
      <c r="D518" s="202" t="s">
        <v>152</v>
      </c>
      <c r="E518" s="220" t="s">
        <v>1</v>
      </c>
      <c r="F518" s="221" t="s">
        <v>176</v>
      </c>
      <c r="G518" s="219"/>
      <c r="H518" s="222">
        <v>105.6</v>
      </c>
      <c r="I518" s="223"/>
      <c r="J518" s="219"/>
      <c r="K518" s="219"/>
      <c r="L518" s="224"/>
      <c r="M518" s="225"/>
      <c r="N518" s="226"/>
      <c r="O518" s="226"/>
      <c r="P518" s="226"/>
      <c r="Q518" s="226"/>
      <c r="R518" s="226"/>
      <c r="S518" s="226"/>
      <c r="T518" s="227"/>
      <c r="AT518" s="228" t="s">
        <v>152</v>
      </c>
      <c r="AU518" s="228" t="s">
        <v>146</v>
      </c>
      <c r="AV518" s="14" t="s">
        <v>83</v>
      </c>
      <c r="AW518" s="14" t="s">
        <v>30</v>
      </c>
      <c r="AX518" s="14" t="s">
        <v>73</v>
      </c>
      <c r="AY518" s="228" t="s">
        <v>137</v>
      </c>
    </row>
    <row r="519" spans="1:65" s="14" customFormat="1" ht="11.25">
      <c r="B519" s="218"/>
      <c r="C519" s="219"/>
      <c r="D519" s="202" t="s">
        <v>152</v>
      </c>
      <c r="E519" s="220" t="s">
        <v>1</v>
      </c>
      <c r="F519" s="221" t="s">
        <v>170</v>
      </c>
      <c r="G519" s="219"/>
      <c r="H519" s="222">
        <v>40.5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152</v>
      </c>
      <c r="AU519" s="228" t="s">
        <v>146</v>
      </c>
      <c r="AV519" s="14" t="s">
        <v>83</v>
      </c>
      <c r="AW519" s="14" t="s">
        <v>30</v>
      </c>
      <c r="AX519" s="14" t="s">
        <v>73</v>
      </c>
      <c r="AY519" s="228" t="s">
        <v>137</v>
      </c>
    </row>
    <row r="520" spans="1:65" s="16" customFormat="1" ht="11.25">
      <c r="B520" s="240"/>
      <c r="C520" s="241"/>
      <c r="D520" s="202" t="s">
        <v>152</v>
      </c>
      <c r="E520" s="242" t="s">
        <v>1</v>
      </c>
      <c r="F520" s="243" t="s">
        <v>202</v>
      </c>
      <c r="G520" s="241"/>
      <c r="H520" s="244">
        <v>146.1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AT520" s="250" t="s">
        <v>152</v>
      </c>
      <c r="AU520" s="250" t="s">
        <v>146</v>
      </c>
      <c r="AV520" s="16" t="s">
        <v>145</v>
      </c>
      <c r="AW520" s="16" t="s">
        <v>30</v>
      </c>
      <c r="AX520" s="16" t="s">
        <v>81</v>
      </c>
      <c r="AY520" s="250" t="s">
        <v>137</v>
      </c>
    </row>
    <row r="521" spans="1:65" s="2" customFormat="1" ht="33" customHeight="1">
      <c r="A521" s="35"/>
      <c r="B521" s="36"/>
      <c r="C521" s="188" t="s">
        <v>516</v>
      </c>
      <c r="D521" s="188" t="s">
        <v>141</v>
      </c>
      <c r="E521" s="189" t="s">
        <v>517</v>
      </c>
      <c r="F521" s="190" t="s">
        <v>518</v>
      </c>
      <c r="G521" s="191" t="s">
        <v>144</v>
      </c>
      <c r="H521" s="192">
        <v>146.1</v>
      </c>
      <c r="I521" s="193"/>
      <c r="J521" s="194">
        <f>ROUND(I521*H521,2)</f>
        <v>0</v>
      </c>
      <c r="K521" s="195"/>
      <c r="L521" s="40"/>
      <c r="M521" s="196" t="s">
        <v>1</v>
      </c>
      <c r="N521" s="197" t="s">
        <v>38</v>
      </c>
      <c r="O521" s="72"/>
      <c r="P521" s="198">
        <f>O521*H521</f>
        <v>0</v>
      </c>
      <c r="Q521" s="198">
        <v>0</v>
      </c>
      <c r="R521" s="198">
        <f>Q521*H521</f>
        <v>0</v>
      </c>
      <c r="S521" s="198">
        <v>0</v>
      </c>
      <c r="T521" s="199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0" t="s">
        <v>145</v>
      </c>
      <c r="AT521" s="200" t="s">
        <v>141</v>
      </c>
      <c r="AU521" s="200" t="s">
        <v>146</v>
      </c>
      <c r="AY521" s="18" t="s">
        <v>137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8" t="s">
        <v>81</v>
      </c>
      <c r="BK521" s="201">
        <f>ROUND(I521*H521,2)</f>
        <v>0</v>
      </c>
      <c r="BL521" s="18" t="s">
        <v>145</v>
      </c>
      <c r="BM521" s="200" t="s">
        <v>519</v>
      </c>
    </row>
    <row r="522" spans="1:65" s="2" customFormat="1" ht="29.25">
      <c r="A522" s="35"/>
      <c r="B522" s="36"/>
      <c r="C522" s="37"/>
      <c r="D522" s="202" t="s">
        <v>148</v>
      </c>
      <c r="E522" s="37"/>
      <c r="F522" s="203" t="s">
        <v>520</v>
      </c>
      <c r="G522" s="37"/>
      <c r="H522" s="37"/>
      <c r="I522" s="204"/>
      <c r="J522" s="37"/>
      <c r="K522" s="37"/>
      <c r="L522" s="40"/>
      <c r="M522" s="205"/>
      <c r="N522" s="206"/>
      <c r="O522" s="72"/>
      <c r="P522" s="72"/>
      <c r="Q522" s="72"/>
      <c r="R522" s="72"/>
      <c r="S522" s="72"/>
      <c r="T522" s="73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148</v>
      </c>
      <c r="AU522" s="18" t="s">
        <v>146</v>
      </c>
    </row>
    <row r="523" spans="1:65" s="13" customFormat="1" ht="11.25">
      <c r="B523" s="208"/>
      <c r="C523" s="209"/>
      <c r="D523" s="202" t="s">
        <v>152</v>
      </c>
      <c r="E523" s="210" t="s">
        <v>1</v>
      </c>
      <c r="F523" s="211" t="s">
        <v>504</v>
      </c>
      <c r="G523" s="209"/>
      <c r="H523" s="210" t="s">
        <v>1</v>
      </c>
      <c r="I523" s="212"/>
      <c r="J523" s="209"/>
      <c r="K523" s="209"/>
      <c r="L523" s="213"/>
      <c r="M523" s="214"/>
      <c r="N523" s="215"/>
      <c r="O523" s="215"/>
      <c r="P523" s="215"/>
      <c r="Q523" s="215"/>
      <c r="R523" s="215"/>
      <c r="S523" s="215"/>
      <c r="T523" s="216"/>
      <c r="AT523" s="217" t="s">
        <v>152</v>
      </c>
      <c r="AU523" s="217" t="s">
        <v>146</v>
      </c>
      <c r="AV523" s="13" t="s">
        <v>81</v>
      </c>
      <c r="AW523" s="13" t="s">
        <v>30</v>
      </c>
      <c r="AX523" s="13" t="s">
        <v>73</v>
      </c>
      <c r="AY523" s="217" t="s">
        <v>137</v>
      </c>
    </row>
    <row r="524" spans="1:65" s="13" customFormat="1" ht="11.25">
      <c r="B524" s="208"/>
      <c r="C524" s="209"/>
      <c r="D524" s="202" t="s">
        <v>152</v>
      </c>
      <c r="E524" s="210" t="s">
        <v>1</v>
      </c>
      <c r="F524" s="211" t="s">
        <v>504</v>
      </c>
      <c r="G524" s="209"/>
      <c r="H524" s="210" t="s">
        <v>1</v>
      </c>
      <c r="I524" s="212"/>
      <c r="J524" s="209"/>
      <c r="K524" s="209"/>
      <c r="L524" s="213"/>
      <c r="M524" s="214"/>
      <c r="N524" s="215"/>
      <c r="O524" s="215"/>
      <c r="P524" s="215"/>
      <c r="Q524" s="215"/>
      <c r="R524" s="215"/>
      <c r="S524" s="215"/>
      <c r="T524" s="216"/>
      <c r="AT524" s="217" t="s">
        <v>152</v>
      </c>
      <c r="AU524" s="217" t="s">
        <v>146</v>
      </c>
      <c r="AV524" s="13" t="s">
        <v>81</v>
      </c>
      <c r="AW524" s="13" t="s">
        <v>30</v>
      </c>
      <c r="AX524" s="13" t="s">
        <v>73</v>
      </c>
      <c r="AY524" s="217" t="s">
        <v>137</v>
      </c>
    </row>
    <row r="525" spans="1:65" s="14" customFormat="1" ht="11.25">
      <c r="B525" s="218"/>
      <c r="C525" s="219"/>
      <c r="D525" s="202" t="s">
        <v>152</v>
      </c>
      <c r="E525" s="220" t="s">
        <v>1</v>
      </c>
      <c r="F525" s="221" t="s">
        <v>176</v>
      </c>
      <c r="G525" s="219"/>
      <c r="H525" s="222">
        <v>105.6</v>
      </c>
      <c r="I525" s="223"/>
      <c r="J525" s="219"/>
      <c r="K525" s="219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152</v>
      </c>
      <c r="AU525" s="228" t="s">
        <v>146</v>
      </c>
      <c r="AV525" s="14" t="s">
        <v>83</v>
      </c>
      <c r="AW525" s="14" t="s">
        <v>30</v>
      </c>
      <c r="AX525" s="14" t="s">
        <v>73</v>
      </c>
      <c r="AY525" s="228" t="s">
        <v>137</v>
      </c>
    </row>
    <row r="526" spans="1:65" s="14" customFormat="1" ht="11.25">
      <c r="B526" s="218"/>
      <c r="C526" s="219"/>
      <c r="D526" s="202" t="s">
        <v>152</v>
      </c>
      <c r="E526" s="220" t="s">
        <v>1</v>
      </c>
      <c r="F526" s="221" t="s">
        <v>170</v>
      </c>
      <c r="G526" s="219"/>
      <c r="H526" s="222">
        <v>40.5</v>
      </c>
      <c r="I526" s="223"/>
      <c r="J526" s="219"/>
      <c r="K526" s="219"/>
      <c r="L526" s="224"/>
      <c r="M526" s="225"/>
      <c r="N526" s="226"/>
      <c r="O526" s="226"/>
      <c r="P526" s="226"/>
      <c r="Q526" s="226"/>
      <c r="R526" s="226"/>
      <c r="S526" s="226"/>
      <c r="T526" s="227"/>
      <c r="AT526" s="228" t="s">
        <v>152</v>
      </c>
      <c r="AU526" s="228" t="s">
        <v>146</v>
      </c>
      <c r="AV526" s="14" t="s">
        <v>83</v>
      </c>
      <c r="AW526" s="14" t="s">
        <v>30</v>
      </c>
      <c r="AX526" s="14" t="s">
        <v>73</v>
      </c>
      <c r="AY526" s="228" t="s">
        <v>137</v>
      </c>
    </row>
    <row r="527" spans="1:65" s="16" customFormat="1" ht="11.25">
      <c r="B527" s="240"/>
      <c r="C527" s="241"/>
      <c r="D527" s="202" t="s">
        <v>152</v>
      </c>
      <c r="E527" s="242" t="s">
        <v>1</v>
      </c>
      <c r="F527" s="243" t="s">
        <v>202</v>
      </c>
      <c r="G527" s="241"/>
      <c r="H527" s="244">
        <v>146.1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152</v>
      </c>
      <c r="AU527" s="250" t="s">
        <v>146</v>
      </c>
      <c r="AV527" s="16" t="s">
        <v>145</v>
      </c>
      <c r="AW527" s="16" t="s">
        <v>30</v>
      </c>
      <c r="AX527" s="16" t="s">
        <v>81</v>
      </c>
      <c r="AY527" s="250" t="s">
        <v>137</v>
      </c>
    </row>
    <row r="528" spans="1:65" s="12" customFormat="1" ht="20.85" customHeight="1">
      <c r="B528" s="172"/>
      <c r="C528" s="173"/>
      <c r="D528" s="174" t="s">
        <v>72</v>
      </c>
      <c r="E528" s="186" t="s">
        <v>521</v>
      </c>
      <c r="F528" s="186" t="s">
        <v>522</v>
      </c>
      <c r="G528" s="173"/>
      <c r="H528" s="173"/>
      <c r="I528" s="176"/>
      <c r="J528" s="187">
        <f>BK528</f>
        <v>0</v>
      </c>
      <c r="K528" s="173"/>
      <c r="L528" s="178"/>
      <c r="M528" s="179"/>
      <c r="N528" s="180"/>
      <c r="O528" s="180"/>
      <c r="P528" s="181">
        <f>SUM(P529:P540)</f>
        <v>0</v>
      </c>
      <c r="Q528" s="180"/>
      <c r="R528" s="181">
        <f>SUM(R529:R540)</f>
        <v>0</v>
      </c>
      <c r="S528" s="180"/>
      <c r="T528" s="182">
        <f>SUM(T529:T540)</f>
        <v>0</v>
      </c>
      <c r="AR528" s="183" t="s">
        <v>81</v>
      </c>
      <c r="AT528" s="184" t="s">
        <v>72</v>
      </c>
      <c r="AU528" s="184" t="s">
        <v>83</v>
      </c>
      <c r="AY528" s="183" t="s">
        <v>137</v>
      </c>
      <c r="BK528" s="185">
        <f>SUM(BK529:BK540)</f>
        <v>0</v>
      </c>
    </row>
    <row r="529" spans="1:65" s="2" customFormat="1" ht="21.75" customHeight="1">
      <c r="A529" s="35"/>
      <c r="B529" s="36"/>
      <c r="C529" s="188" t="s">
        <v>523</v>
      </c>
      <c r="D529" s="188" t="s">
        <v>141</v>
      </c>
      <c r="E529" s="189" t="s">
        <v>524</v>
      </c>
      <c r="F529" s="190" t="s">
        <v>525</v>
      </c>
      <c r="G529" s="191" t="s">
        <v>144</v>
      </c>
      <c r="H529" s="192">
        <v>832.5</v>
      </c>
      <c r="I529" s="193"/>
      <c r="J529" s="194">
        <f>ROUND(I529*H529,2)</f>
        <v>0</v>
      </c>
      <c r="K529" s="195"/>
      <c r="L529" s="40"/>
      <c r="M529" s="196" t="s">
        <v>1</v>
      </c>
      <c r="N529" s="197" t="s">
        <v>38</v>
      </c>
      <c r="O529" s="72"/>
      <c r="P529" s="198">
        <f>O529*H529</f>
        <v>0</v>
      </c>
      <c r="Q529" s="198">
        <v>0</v>
      </c>
      <c r="R529" s="198">
        <f>Q529*H529</f>
        <v>0</v>
      </c>
      <c r="S529" s="198">
        <v>0</v>
      </c>
      <c r="T529" s="199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00" t="s">
        <v>145</v>
      </c>
      <c r="AT529" s="200" t="s">
        <v>141</v>
      </c>
      <c r="AU529" s="200" t="s">
        <v>146</v>
      </c>
      <c r="AY529" s="18" t="s">
        <v>137</v>
      </c>
      <c r="BE529" s="201">
        <f>IF(N529="základní",J529,0)</f>
        <v>0</v>
      </c>
      <c r="BF529" s="201">
        <f>IF(N529="snížená",J529,0)</f>
        <v>0</v>
      </c>
      <c r="BG529" s="201">
        <f>IF(N529="zákl. přenesená",J529,0)</f>
        <v>0</v>
      </c>
      <c r="BH529" s="201">
        <f>IF(N529="sníž. přenesená",J529,0)</f>
        <v>0</v>
      </c>
      <c r="BI529" s="201">
        <f>IF(N529="nulová",J529,0)</f>
        <v>0</v>
      </c>
      <c r="BJ529" s="18" t="s">
        <v>81</v>
      </c>
      <c r="BK529" s="201">
        <f>ROUND(I529*H529,2)</f>
        <v>0</v>
      </c>
      <c r="BL529" s="18" t="s">
        <v>145</v>
      </c>
      <c r="BM529" s="200" t="s">
        <v>526</v>
      </c>
    </row>
    <row r="530" spans="1:65" s="2" customFormat="1" ht="19.5">
      <c r="A530" s="35"/>
      <c r="B530" s="36"/>
      <c r="C530" s="37"/>
      <c r="D530" s="202" t="s">
        <v>148</v>
      </c>
      <c r="E530" s="37"/>
      <c r="F530" s="203" t="s">
        <v>527</v>
      </c>
      <c r="G530" s="37"/>
      <c r="H530" s="37"/>
      <c r="I530" s="204"/>
      <c r="J530" s="37"/>
      <c r="K530" s="37"/>
      <c r="L530" s="40"/>
      <c r="M530" s="205"/>
      <c r="N530" s="206"/>
      <c r="O530" s="72"/>
      <c r="P530" s="72"/>
      <c r="Q530" s="72"/>
      <c r="R530" s="72"/>
      <c r="S530" s="72"/>
      <c r="T530" s="73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148</v>
      </c>
      <c r="AU530" s="18" t="s">
        <v>146</v>
      </c>
    </row>
    <row r="531" spans="1:65" s="13" customFormat="1" ht="11.25">
      <c r="B531" s="208"/>
      <c r="C531" s="209"/>
      <c r="D531" s="202" t="s">
        <v>152</v>
      </c>
      <c r="E531" s="210" t="s">
        <v>1</v>
      </c>
      <c r="F531" s="211" t="s">
        <v>504</v>
      </c>
      <c r="G531" s="209"/>
      <c r="H531" s="210" t="s">
        <v>1</v>
      </c>
      <c r="I531" s="212"/>
      <c r="J531" s="209"/>
      <c r="K531" s="209"/>
      <c r="L531" s="213"/>
      <c r="M531" s="214"/>
      <c r="N531" s="215"/>
      <c r="O531" s="215"/>
      <c r="P531" s="215"/>
      <c r="Q531" s="215"/>
      <c r="R531" s="215"/>
      <c r="S531" s="215"/>
      <c r="T531" s="216"/>
      <c r="AT531" s="217" t="s">
        <v>152</v>
      </c>
      <c r="AU531" s="217" t="s">
        <v>146</v>
      </c>
      <c r="AV531" s="13" t="s">
        <v>81</v>
      </c>
      <c r="AW531" s="13" t="s">
        <v>30</v>
      </c>
      <c r="AX531" s="13" t="s">
        <v>73</v>
      </c>
      <c r="AY531" s="217" t="s">
        <v>137</v>
      </c>
    </row>
    <row r="532" spans="1:65" s="14" customFormat="1" ht="11.25">
      <c r="B532" s="218"/>
      <c r="C532" s="219"/>
      <c r="D532" s="202" t="s">
        <v>152</v>
      </c>
      <c r="E532" s="220" t="s">
        <v>1</v>
      </c>
      <c r="F532" s="221" t="s">
        <v>169</v>
      </c>
      <c r="G532" s="219"/>
      <c r="H532" s="222">
        <v>792</v>
      </c>
      <c r="I532" s="223"/>
      <c r="J532" s="219"/>
      <c r="K532" s="219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152</v>
      </c>
      <c r="AU532" s="228" t="s">
        <v>146</v>
      </c>
      <c r="AV532" s="14" t="s">
        <v>83</v>
      </c>
      <c r="AW532" s="14" t="s">
        <v>30</v>
      </c>
      <c r="AX532" s="14" t="s">
        <v>73</v>
      </c>
      <c r="AY532" s="228" t="s">
        <v>137</v>
      </c>
    </row>
    <row r="533" spans="1:65" s="14" customFormat="1" ht="11.25">
      <c r="B533" s="218"/>
      <c r="C533" s="219"/>
      <c r="D533" s="202" t="s">
        <v>152</v>
      </c>
      <c r="E533" s="220" t="s">
        <v>1</v>
      </c>
      <c r="F533" s="221" t="s">
        <v>170</v>
      </c>
      <c r="G533" s="219"/>
      <c r="H533" s="222">
        <v>40.5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152</v>
      </c>
      <c r="AU533" s="228" t="s">
        <v>146</v>
      </c>
      <c r="AV533" s="14" t="s">
        <v>83</v>
      </c>
      <c r="AW533" s="14" t="s">
        <v>30</v>
      </c>
      <c r="AX533" s="14" t="s">
        <v>73</v>
      </c>
      <c r="AY533" s="228" t="s">
        <v>137</v>
      </c>
    </row>
    <row r="534" spans="1:65" s="16" customFormat="1" ht="11.25">
      <c r="B534" s="240"/>
      <c r="C534" s="241"/>
      <c r="D534" s="202" t="s">
        <v>152</v>
      </c>
      <c r="E534" s="242" t="s">
        <v>1</v>
      </c>
      <c r="F534" s="243" t="s">
        <v>202</v>
      </c>
      <c r="G534" s="241"/>
      <c r="H534" s="244">
        <v>832.5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AT534" s="250" t="s">
        <v>152</v>
      </c>
      <c r="AU534" s="250" t="s">
        <v>146</v>
      </c>
      <c r="AV534" s="16" t="s">
        <v>145</v>
      </c>
      <c r="AW534" s="16" t="s">
        <v>30</v>
      </c>
      <c r="AX534" s="16" t="s">
        <v>81</v>
      </c>
      <c r="AY534" s="250" t="s">
        <v>137</v>
      </c>
    </row>
    <row r="535" spans="1:65" s="2" customFormat="1" ht="33" customHeight="1">
      <c r="A535" s="35"/>
      <c r="B535" s="36"/>
      <c r="C535" s="188" t="s">
        <v>528</v>
      </c>
      <c r="D535" s="188" t="s">
        <v>141</v>
      </c>
      <c r="E535" s="189" t="s">
        <v>529</v>
      </c>
      <c r="F535" s="190" t="s">
        <v>530</v>
      </c>
      <c r="G535" s="191" t="s">
        <v>144</v>
      </c>
      <c r="H535" s="192">
        <v>832.5</v>
      </c>
      <c r="I535" s="193"/>
      <c r="J535" s="194">
        <f>ROUND(I535*H535,2)</f>
        <v>0</v>
      </c>
      <c r="K535" s="195"/>
      <c r="L535" s="40"/>
      <c r="M535" s="196" t="s">
        <v>1</v>
      </c>
      <c r="N535" s="197" t="s">
        <v>38</v>
      </c>
      <c r="O535" s="72"/>
      <c r="P535" s="198">
        <f>O535*H535</f>
        <v>0</v>
      </c>
      <c r="Q535" s="198">
        <v>0</v>
      </c>
      <c r="R535" s="198">
        <f>Q535*H535</f>
        <v>0</v>
      </c>
      <c r="S535" s="198">
        <v>0</v>
      </c>
      <c r="T535" s="19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0" t="s">
        <v>145</v>
      </c>
      <c r="AT535" s="200" t="s">
        <v>141</v>
      </c>
      <c r="AU535" s="200" t="s">
        <v>146</v>
      </c>
      <c r="AY535" s="18" t="s">
        <v>137</v>
      </c>
      <c r="BE535" s="201">
        <f>IF(N535="základní",J535,0)</f>
        <v>0</v>
      </c>
      <c r="BF535" s="201">
        <f>IF(N535="snížená",J535,0)</f>
        <v>0</v>
      </c>
      <c r="BG535" s="201">
        <f>IF(N535="zákl. přenesená",J535,0)</f>
        <v>0</v>
      </c>
      <c r="BH535" s="201">
        <f>IF(N535="sníž. přenesená",J535,0)</f>
        <v>0</v>
      </c>
      <c r="BI535" s="201">
        <f>IF(N535="nulová",J535,0)</f>
        <v>0</v>
      </c>
      <c r="BJ535" s="18" t="s">
        <v>81</v>
      </c>
      <c r="BK535" s="201">
        <f>ROUND(I535*H535,2)</f>
        <v>0</v>
      </c>
      <c r="BL535" s="18" t="s">
        <v>145</v>
      </c>
      <c r="BM535" s="200" t="s">
        <v>531</v>
      </c>
    </row>
    <row r="536" spans="1:65" s="2" customFormat="1" ht="29.25">
      <c r="A536" s="35"/>
      <c r="B536" s="36"/>
      <c r="C536" s="37"/>
      <c r="D536" s="202" t="s">
        <v>148</v>
      </c>
      <c r="E536" s="37"/>
      <c r="F536" s="203" t="s">
        <v>532</v>
      </c>
      <c r="G536" s="37"/>
      <c r="H536" s="37"/>
      <c r="I536" s="204"/>
      <c r="J536" s="37"/>
      <c r="K536" s="37"/>
      <c r="L536" s="40"/>
      <c r="M536" s="205"/>
      <c r="N536" s="206"/>
      <c r="O536" s="72"/>
      <c r="P536" s="72"/>
      <c r="Q536" s="72"/>
      <c r="R536" s="72"/>
      <c r="S536" s="72"/>
      <c r="T536" s="73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148</v>
      </c>
      <c r="AU536" s="18" t="s">
        <v>146</v>
      </c>
    </row>
    <row r="537" spans="1:65" s="13" customFormat="1" ht="11.25">
      <c r="B537" s="208"/>
      <c r="C537" s="209"/>
      <c r="D537" s="202" t="s">
        <v>152</v>
      </c>
      <c r="E537" s="210" t="s">
        <v>1</v>
      </c>
      <c r="F537" s="211" t="s">
        <v>504</v>
      </c>
      <c r="G537" s="209"/>
      <c r="H537" s="210" t="s">
        <v>1</v>
      </c>
      <c r="I537" s="212"/>
      <c r="J537" s="209"/>
      <c r="K537" s="209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152</v>
      </c>
      <c r="AU537" s="217" t="s">
        <v>146</v>
      </c>
      <c r="AV537" s="13" t="s">
        <v>81</v>
      </c>
      <c r="AW537" s="13" t="s">
        <v>30</v>
      </c>
      <c r="AX537" s="13" t="s">
        <v>73</v>
      </c>
      <c r="AY537" s="217" t="s">
        <v>137</v>
      </c>
    </row>
    <row r="538" spans="1:65" s="14" customFormat="1" ht="11.25">
      <c r="B538" s="218"/>
      <c r="C538" s="219"/>
      <c r="D538" s="202" t="s">
        <v>152</v>
      </c>
      <c r="E538" s="220" t="s">
        <v>1</v>
      </c>
      <c r="F538" s="221" t="s">
        <v>169</v>
      </c>
      <c r="G538" s="219"/>
      <c r="H538" s="222">
        <v>792</v>
      </c>
      <c r="I538" s="223"/>
      <c r="J538" s="219"/>
      <c r="K538" s="219"/>
      <c r="L538" s="224"/>
      <c r="M538" s="225"/>
      <c r="N538" s="226"/>
      <c r="O538" s="226"/>
      <c r="P538" s="226"/>
      <c r="Q538" s="226"/>
      <c r="R538" s="226"/>
      <c r="S538" s="226"/>
      <c r="T538" s="227"/>
      <c r="AT538" s="228" t="s">
        <v>152</v>
      </c>
      <c r="AU538" s="228" t="s">
        <v>146</v>
      </c>
      <c r="AV538" s="14" t="s">
        <v>83</v>
      </c>
      <c r="AW538" s="14" t="s">
        <v>30</v>
      </c>
      <c r="AX538" s="14" t="s">
        <v>73</v>
      </c>
      <c r="AY538" s="228" t="s">
        <v>137</v>
      </c>
    </row>
    <row r="539" spans="1:65" s="14" customFormat="1" ht="11.25">
      <c r="B539" s="218"/>
      <c r="C539" s="219"/>
      <c r="D539" s="202" t="s">
        <v>152</v>
      </c>
      <c r="E539" s="220" t="s">
        <v>1</v>
      </c>
      <c r="F539" s="221" t="s">
        <v>170</v>
      </c>
      <c r="G539" s="219"/>
      <c r="H539" s="222">
        <v>40.5</v>
      </c>
      <c r="I539" s="223"/>
      <c r="J539" s="219"/>
      <c r="K539" s="219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152</v>
      </c>
      <c r="AU539" s="228" t="s">
        <v>146</v>
      </c>
      <c r="AV539" s="14" t="s">
        <v>83</v>
      </c>
      <c r="AW539" s="14" t="s">
        <v>30</v>
      </c>
      <c r="AX539" s="14" t="s">
        <v>73</v>
      </c>
      <c r="AY539" s="228" t="s">
        <v>137</v>
      </c>
    </row>
    <row r="540" spans="1:65" s="16" customFormat="1" ht="11.25">
      <c r="B540" s="240"/>
      <c r="C540" s="241"/>
      <c r="D540" s="202" t="s">
        <v>152</v>
      </c>
      <c r="E540" s="242" t="s">
        <v>1</v>
      </c>
      <c r="F540" s="243" t="s">
        <v>202</v>
      </c>
      <c r="G540" s="241"/>
      <c r="H540" s="244">
        <v>832.5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AT540" s="250" t="s">
        <v>152</v>
      </c>
      <c r="AU540" s="250" t="s">
        <v>146</v>
      </c>
      <c r="AV540" s="16" t="s">
        <v>145</v>
      </c>
      <c r="AW540" s="16" t="s">
        <v>30</v>
      </c>
      <c r="AX540" s="16" t="s">
        <v>81</v>
      </c>
      <c r="AY540" s="250" t="s">
        <v>137</v>
      </c>
    </row>
    <row r="541" spans="1:65" s="12" customFormat="1" ht="22.9" customHeight="1">
      <c r="B541" s="172"/>
      <c r="C541" s="173"/>
      <c r="D541" s="174" t="s">
        <v>72</v>
      </c>
      <c r="E541" s="186" t="s">
        <v>203</v>
      </c>
      <c r="F541" s="186" t="s">
        <v>533</v>
      </c>
      <c r="G541" s="173"/>
      <c r="H541" s="173"/>
      <c r="I541" s="176"/>
      <c r="J541" s="187">
        <f>BK541</f>
        <v>0</v>
      </c>
      <c r="K541" s="173"/>
      <c r="L541" s="178"/>
      <c r="M541" s="179"/>
      <c r="N541" s="180"/>
      <c r="O541" s="180"/>
      <c r="P541" s="181">
        <f>P542+P602+P738+P876</f>
        <v>0</v>
      </c>
      <c r="Q541" s="180"/>
      <c r="R541" s="181">
        <f>R542+R602+R738+R876</f>
        <v>8.1993004000000003</v>
      </c>
      <c r="S541" s="180"/>
      <c r="T541" s="182">
        <f>T542+T602+T738+T876</f>
        <v>0</v>
      </c>
      <c r="AR541" s="183" t="s">
        <v>81</v>
      </c>
      <c r="AT541" s="184" t="s">
        <v>72</v>
      </c>
      <c r="AU541" s="184" t="s">
        <v>81</v>
      </c>
      <c r="AY541" s="183" t="s">
        <v>137</v>
      </c>
      <c r="BK541" s="185">
        <f>BK542+BK602+BK738+BK876</f>
        <v>0</v>
      </c>
    </row>
    <row r="542" spans="1:65" s="12" customFormat="1" ht="20.85" customHeight="1">
      <c r="B542" s="172"/>
      <c r="C542" s="173"/>
      <c r="D542" s="174" t="s">
        <v>72</v>
      </c>
      <c r="E542" s="186" t="s">
        <v>534</v>
      </c>
      <c r="F542" s="186" t="s">
        <v>535</v>
      </c>
      <c r="G542" s="173"/>
      <c r="H542" s="173"/>
      <c r="I542" s="176"/>
      <c r="J542" s="187">
        <f>BK542</f>
        <v>0</v>
      </c>
      <c r="K542" s="173"/>
      <c r="L542" s="178"/>
      <c r="M542" s="179"/>
      <c r="N542" s="180"/>
      <c r="O542" s="180"/>
      <c r="P542" s="181">
        <f>SUM(P543:P601)</f>
        <v>0</v>
      </c>
      <c r="Q542" s="180"/>
      <c r="R542" s="181">
        <f>SUM(R543:R601)</f>
        <v>0.24089999999999998</v>
      </c>
      <c r="S542" s="180"/>
      <c r="T542" s="182">
        <f>SUM(T543:T601)</f>
        <v>0</v>
      </c>
      <c r="AR542" s="183" t="s">
        <v>81</v>
      </c>
      <c r="AT542" s="184" t="s">
        <v>72</v>
      </c>
      <c r="AU542" s="184" t="s">
        <v>83</v>
      </c>
      <c r="AY542" s="183" t="s">
        <v>137</v>
      </c>
      <c r="BK542" s="185">
        <f>SUM(BK543:BK601)</f>
        <v>0</v>
      </c>
    </row>
    <row r="543" spans="1:65" s="2" customFormat="1" ht="24.2" customHeight="1">
      <c r="A543" s="35"/>
      <c r="B543" s="36"/>
      <c r="C543" s="188" t="s">
        <v>536</v>
      </c>
      <c r="D543" s="188" t="s">
        <v>141</v>
      </c>
      <c r="E543" s="189" t="s">
        <v>537</v>
      </c>
      <c r="F543" s="190" t="s">
        <v>538</v>
      </c>
      <c r="G543" s="191" t="s">
        <v>446</v>
      </c>
      <c r="H543" s="192">
        <v>3</v>
      </c>
      <c r="I543" s="193"/>
      <c r="J543" s="194">
        <f>ROUND(I543*H543,2)</f>
        <v>0</v>
      </c>
      <c r="K543" s="195"/>
      <c r="L543" s="40"/>
      <c r="M543" s="196" t="s">
        <v>1</v>
      </c>
      <c r="N543" s="197" t="s">
        <v>38</v>
      </c>
      <c r="O543" s="72"/>
      <c r="P543" s="198">
        <f>O543*H543</f>
        <v>0</v>
      </c>
      <c r="Q543" s="198">
        <v>3.8E-3</v>
      </c>
      <c r="R543" s="198">
        <f>Q543*H543</f>
        <v>1.14E-2</v>
      </c>
      <c r="S543" s="198">
        <v>0</v>
      </c>
      <c r="T543" s="19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0" t="s">
        <v>145</v>
      </c>
      <c r="AT543" s="200" t="s">
        <v>141</v>
      </c>
      <c r="AU543" s="200" t="s">
        <v>146</v>
      </c>
      <c r="AY543" s="18" t="s">
        <v>137</v>
      </c>
      <c r="BE543" s="201">
        <f>IF(N543="základní",J543,0)</f>
        <v>0</v>
      </c>
      <c r="BF543" s="201">
        <f>IF(N543="snížená",J543,0)</f>
        <v>0</v>
      </c>
      <c r="BG543" s="201">
        <f>IF(N543="zákl. přenesená",J543,0)</f>
        <v>0</v>
      </c>
      <c r="BH543" s="201">
        <f>IF(N543="sníž. přenesená",J543,0)</f>
        <v>0</v>
      </c>
      <c r="BI543" s="201">
        <f>IF(N543="nulová",J543,0)</f>
        <v>0</v>
      </c>
      <c r="BJ543" s="18" t="s">
        <v>81</v>
      </c>
      <c r="BK543" s="201">
        <f>ROUND(I543*H543,2)</f>
        <v>0</v>
      </c>
      <c r="BL543" s="18" t="s">
        <v>145</v>
      </c>
      <c r="BM543" s="200" t="s">
        <v>539</v>
      </c>
    </row>
    <row r="544" spans="1:65" s="2" customFormat="1" ht="29.25">
      <c r="A544" s="35"/>
      <c r="B544" s="36"/>
      <c r="C544" s="37"/>
      <c r="D544" s="202" t="s">
        <v>148</v>
      </c>
      <c r="E544" s="37"/>
      <c r="F544" s="203" t="s">
        <v>540</v>
      </c>
      <c r="G544" s="37"/>
      <c r="H544" s="37"/>
      <c r="I544" s="204"/>
      <c r="J544" s="37"/>
      <c r="K544" s="37"/>
      <c r="L544" s="40"/>
      <c r="M544" s="205"/>
      <c r="N544" s="206"/>
      <c r="O544" s="72"/>
      <c r="P544" s="72"/>
      <c r="Q544" s="72"/>
      <c r="R544" s="72"/>
      <c r="S544" s="72"/>
      <c r="T544" s="73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148</v>
      </c>
      <c r="AU544" s="18" t="s">
        <v>146</v>
      </c>
    </row>
    <row r="545" spans="1:65" s="13" customFormat="1" ht="11.25">
      <c r="B545" s="208"/>
      <c r="C545" s="209"/>
      <c r="D545" s="202" t="s">
        <v>152</v>
      </c>
      <c r="E545" s="210" t="s">
        <v>1</v>
      </c>
      <c r="F545" s="211" t="s">
        <v>541</v>
      </c>
      <c r="G545" s="209"/>
      <c r="H545" s="210" t="s">
        <v>1</v>
      </c>
      <c r="I545" s="212"/>
      <c r="J545" s="209"/>
      <c r="K545" s="209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152</v>
      </c>
      <c r="AU545" s="217" t="s">
        <v>146</v>
      </c>
      <c r="AV545" s="13" t="s">
        <v>81</v>
      </c>
      <c r="AW545" s="13" t="s">
        <v>30</v>
      </c>
      <c r="AX545" s="13" t="s">
        <v>73</v>
      </c>
      <c r="AY545" s="217" t="s">
        <v>137</v>
      </c>
    </row>
    <row r="546" spans="1:65" s="14" customFormat="1" ht="11.25">
      <c r="B546" s="218"/>
      <c r="C546" s="219"/>
      <c r="D546" s="202" t="s">
        <v>152</v>
      </c>
      <c r="E546" s="220" t="s">
        <v>1</v>
      </c>
      <c r="F546" s="221" t="s">
        <v>81</v>
      </c>
      <c r="G546" s="219"/>
      <c r="H546" s="222">
        <v>1</v>
      </c>
      <c r="I546" s="223"/>
      <c r="J546" s="219"/>
      <c r="K546" s="219"/>
      <c r="L546" s="224"/>
      <c r="M546" s="225"/>
      <c r="N546" s="226"/>
      <c r="O546" s="226"/>
      <c r="P546" s="226"/>
      <c r="Q546" s="226"/>
      <c r="R546" s="226"/>
      <c r="S546" s="226"/>
      <c r="T546" s="227"/>
      <c r="AT546" s="228" t="s">
        <v>152</v>
      </c>
      <c r="AU546" s="228" t="s">
        <v>146</v>
      </c>
      <c r="AV546" s="14" t="s">
        <v>83</v>
      </c>
      <c r="AW546" s="14" t="s">
        <v>30</v>
      </c>
      <c r="AX546" s="14" t="s">
        <v>73</v>
      </c>
      <c r="AY546" s="228" t="s">
        <v>137</v>
      </c>
    </row>
    <row r="547" spans="1:65" s="13" customFormat="1" ht="11.25">
      <c r="B547" s="208"/>
      <c r="C547" s="209"/>
      <c r="D547" s="202" t="s">
        <v>152</v>
      </c>
      <c r="E547" s="210" t="s">
        <v>1</v>
      </c>
      <c r="F547" s="211" t="s">
        <v>542</v>
      </c>
      <c r="G547" s="209"/>
      <c r="H547" s="210" t="s">
        <v>1</v>
      </c>
      <c r="I547" s="212"/>
      <c r="J547" s="209"/>
      <c r="K547" s="209"/>
      <c r="L547" s="213"/>
      <c r="M547" s="214"/>
      <c r="N547" s="215"/>
      <c r="O547" s="215"/>
      <c r="P547" s="215"/>
      <c r="Q547" s="215"/>
      <c r="R547" s="215"/>
      <c r="S547" s="215"/>
      <c r="T547" s="216"/>
      <c r="AT547" s="217" t="s">
        <v>152</v>
      </c>
      <c r="AU547" s="217" t="s">
        <v>146</v>
      </c>
      <c r="AV547" s="13" t="s">
        <v>81</v>
      </c>
      <c r="AW547" s="13" t="s">
        <v>30</v>
      </c>
      <c r="AX547" s="13" t="s">
        <v>73</v>
      </c>
      <c r="AY547" s="217" t="s">
        <v>137</v>
      </c>
    </row>
    <row r="548" spans="1:65" s="14" customFormat="1" ht="11.25">
      <c r="B548" s="218"/>
      <c r="C548" s="219"/>
      <c r="D548" s="202" t="s">
        <v>152</v>
      </c>
      <c r="E548" s="220" t="s">
        <v>1</v>
      </c>
      <c r="F548" s="221" t="s">
        <v>81</v>
      </c>
      <c r="G548" s="219"/>
      <c r="H548" s="222">
        <v>1</v>
      </c>
      <c r="I548" s="223"/>
      <c r="J548" s="219"/>
      <c r="K548" s="219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152</v>
      </c>
      <c r="AU548" s="228" t="s">
        <v>146</v>
      </c>
      <c r="AV548" s="14" t="s">
        <v>83</v>
      </c>
      <c r="AW548" s="14" t="s">
        <v>30</v>
      </c>
      <c r="AX548" s="14" t="s">
        <v>73</v>
      </c>
      <c r="AY548" s="228" t="s">
        <v>137</v>
      </c>
    </row>
    <row r="549" spans="1:65" s="13" customFormat="1" ht="11.25">
      <c r="B549" s="208"/>
      <c r="C549" s="209"/>
      <c r="D549" s="202" t="s">
        <v>152</v>
      </c>
      <c r="E549" s="210" t="s">
        <v>1</v>
      </c>
      <c r="F549" s="211" t="s">
        <v>543</v>
      </c>
      <c r="G549" s="209"/>
      <c r="H549" s="210" t="s">
        <v>1</v>
      </c>
      <c r="I549" s="212"/>
      <c r="J549" s="209"/>
      <c r="K549" s="209"/>
      <c r="L549" s="213"/>
      <c r="M549" s="214"/>
      <c r="N549" s="215"/>
      <c r="O549" s="215"/>
      <c r="P549" s="215"/>
      <c r="Q549" s="215"/>
      <c r="R549" s="215"/>
      <c r="S549" s="215"/>
      <c r="T549" s="216"/>
      <c r="AT549" s="217" t="s">
        <v>152</v>
      </c>
      <c r="AU549" s="217" t="s">
        <v>146</v>
      </c>
      <c r="AV549" s="13" t="s">
        <v>81</v>
      </c>
      <c r="AW549" s="13" t="s">
        <v>30</v>
      </c>
      <c r="AX549" s="13" t="s">
        <v>73</v>
      </c>
      <c r="AY549" s="217" t="s">
        <v>137</v>
      </c>
    </row>
    <row r="550" spans="1:65" s="14" customFormat="1" ht="11.25">
      <c r="B550" s="218"/>
      <c r="C550" s="219"/>
      <c r="D550" s="202" t="s">
        <v>152</v>
      </c>
      <c r="E550" s="220" t="s">
        <v>1</v>
      </c>
      <c r="F550" s="221" t="s">
        <v>81</v>
      </c>
      <c r="G550" s="219"/>
      <c r="H550" s="222">
        <v>1</v>
      </c>
      <c r="I550" s="223"/>
      <c r="J550" s="219"/>
      <c r="K550" s="219"/>
      <c r="L550" s="224"/>
      <c r="M550" s="225"/>
      <c r="N550" s="226"/>
      <c r="O550" s="226"/>
      <c r="P550" s="226"/>
      <c r="Q550" s="226"/>
      <c r="R550" s="226"/>
      <c r="S550" s="226"/>
      <c r="T550" s="227"/>
      <c r="AT550" s="228" t="s">
        <v>152</v>
      </c>
      <c r="AU550" s="228" t="s">
        <v>146</v>
      </c>
      <c r="AV550" s="14" t="s">
        <v>83</v>
      </c>
      <c r="AW550" s="14" t="s">
        <v>30</v>
      </c>
      <c r="AX550" s="14" t="s">
        <v>73</v>
      </c>
      <c r="AY550" s="228" t="s">
        <v>137</v>
      </c>
    </row>
    <row r="551" spans="1:65" s="16" customFormat="1" ht="11.25">
      <c r="B551" s="240"/>
      <c r="C551" s="241"/>
      <c r="D551" s="202" t="s">
        <v>152</v>
      </c>
      <c r="E551" s="242" t="s">
        <v>1</v>
      </c>
      <c r="F551" s="243" t="s">
        <v>202</v>
      </c>
      <c r="G551" s="241"/>
      <c r="H551" s="244">
        <v>3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AT551" s="250" t="s">
        <v>152</v>
      </c>
      <c r="AU551" s="250" t="s">
        <v>146</v>
      </c>
      <c r="AV551" s="16" t="s">
        <v>145</v>
      </c>
      <c r="AW551" s="16" t="s">
        <v>30</v>
      </c>
      <c r="AX551" s="16" t="s">
        <v>81</v>
      </c>
      <c r="AY551" s="250" t="s">
        <v>137</v>
      </c>
    </row>
    <row r="552" spans="1:65" s="2" customFormat="1" ht="24.2" customHeight="1">
      <c r="A552" s="35"/>
      <c r="B552" s="36"/>
      <c r="C552" s="251" t="s">
        <v>544</v>
      </c>
      <c r="D552" s="251" t="s">
        <v>403</v>
      </c>
      <c r="E552" s="252" t="s">
        <v>545</v>
      </c>
      <c r="F552" s="253" t="s">
        <v>546</v>
      </c>
      <c r="G552" s="254" t="s">
        <v>446</v>
      </c>
      <c r="H552" s="255">
        <v>1</v>
      </c>
      <c r="I552" s="256"/>
      <c r="J552" s="257">
        <f>ROUND(I552*H552,2)</f>
        <v>0</v>
      </c>
      <c r="K552" s="258"/>
      <c r="L552" s="259"/>
      <c r="M552" s="260" t="s">
        <v>1</v>
      </c>
      <c r="N552" s="261" t="s">
        <v>38</v>
      </c>
      <c r="O552" s="72"/>
      <c r="P552" s="198">
        <f>O552*H552</f>
        <v>0</v>
      </c>
      <c r="Q552" s="198">
        <v>2.9899999999999999E-2</v>
      </c>
      <c r="R552" s="198">
        <f>Q552*H552</f>
        <v>2.9899999999999999E-2</v>
      </c>
      <c r="S552" s="198">
        <v>0</v>
      </c>
      <c r="T552" s="19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0" t="s">
        <v>203</v>
      </c>
      <c r="AT552" s="200" t="s">
        <v>403</v>
      </c>
      <c r="AU552" s="200" t="s">
        <v>146</v>
      </c>
      <c r="AY552" s="18" t="s">
        <v>137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18" t="s">
        <v>81</v>
      </c>
      <c r="BK552" s="201">
        <f>ROUND(I552*H552,2)</f>
        <v>0</v>
      </c>
      <c r="BL552" s="18" t="s">
        <v>145</v>
      </c>
      <c r="BM552" s="200" t="s">
        <v>547</v>
      </c>
    </row>
    <row r="553" spans="1:65" s="2" customFormat="1" ht="19.5">
      <c r="A553" s="35"/>
      <c r="B553" s="36"/>
      <c r="C553" s="37"/>
      <c r="D553" s="202" t="s">
        <v>148</v>
      </c>
      <c r="E553" s="37"/>
      <c r="F553" s="203" t="s">
        <v>546</v>
      </c>
      <c r="G553" s="37"/>
      <c r="H553" s="37"/>
      <c r="I553" s="204"/>
      <c r="J553" s="37"/>
      <c r="K553" s="37"/>
      <c r="L553" s="40"/>
      <c r="M553" s="205"/>
      <c r="N553" s="206"/>
      <c r="O553" s="72"/>
      <c r="P553" s="72"/>
      <c r="Q553" s="72"/>
      <c r="R553" s="72"/>
      <c r="S553" s="72"/>
      <c r="T553" s="73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148</v>
      </c>
      <c r="AU553" s="18" t="s">
        <v>146</v>
      </c>
    </row>
    <row r="554" spans="1:65" s="13" customFormat="1" ht="11.25">
      <c r="B554" s="208"/>
      <c r="C554" s="209"/>
      <c r="D554" s="202" t="s">
        <v>152</v>
      </c>
      <c r="E554" s="210" t="s">
        <v>1</v>
      </c>
      <c r="F554" s="211" t="s">
        <v>541</v>
      </c>
      <c r="G554" s="209"/>
      <c r="H554" s="210" t="s">
        <v>1</v>
      </c>
      <c r="I554" s="212"/>
      <c r="J554" s="209"/>
      <c r="K554" s="209"/>
      <c r="L554" s="213"/>
      <c r="M554" s="214"/>
      <c r="N554" s="215"/>
      <c r="O554" s="215"/>
      <c r="P554" s="215"/>
      <c r="Q554" s="215"/>
      <c r="R554" s="215"/>
      <c r="S554" s="215"/>
      <c r="T554" s="216"/>
      <c r="AT554" s="217" t="s">
        <v>152</v>
      </c>
      <c r="AU554" s="217" t="s">
        <v>146</v>
      </c>
      <c r="AV554" s="13" t="s">
        <v>81</v>
      </c>
      <c r="AW554" s="13" t="s">
        <v>30</v>
      </c>
      <c r="AX554" s="13" t="s">
        <v>73</v>
      </c>
      <c r="AY554" s="217" t="s">
        <v>137</v>
      </c>
    </row>
    <row r="555" spans="1:65" s="14" customFormat="1" ht="11.25">
      <c r="B555" s="218"/>
      <c r="C555" s="219"/>
      <c r="D555" s="202" t="s">
        <v>152</v>
      </c>
      <c r="E555" s="220" t="s">
        <v>1</v>
      </c>
      <c r="F555" s="221" t="s">
        <v>81</v>
      </c>
      <c r="G555" s="219"/>
      <c r="H555" s="222">
        <v>1</v>
      </c>
      <c r="I555" s="223"/>
      <c r="J555" s="219"/>
      <c r="K555" s="219"/>
      <c r="L555" s="224"/>
      <c r="M555" s="225"/>
      <c r="N555" s="226"/>
      <c r="O555" s="226"/>
      <c r="P555" s="226"/>
      <c r="Q555" s="226"/>
      <c r="R555" s="226"/>
      <c r="S555" s="226"/>
      <c r="T555" s="227"/>
      <c r="AT555" s="228" t="s">
        <v>152</v>
      </c>
      <c r="AU555" s="228" t="s">
        <v>146</v>
      </c>
      <c r="AV555" s="14" t="s">
        <v>83</v>
      </c>
      <c r="AW555" s="14" t="s">
        <v>30</v>
      </c>
      <c r="AX555" s="14" t="s">
        <v>73</v>
      </c>
      <c r="AY555" s="228" t="s">
        <v>137</v>
      </c>
    </row>
    <row r="556" spans="1:65" s="16" customFormat="1" ht="11.25">
      <c r="B556" s="240"/>
      <c r="C556" s="241"/>
      <c r="D556" s="202" t="s">
        <v>152</v>
      </c>
      <c r="E556" s="242" t="s">
        <v>1</v>
      </c>
      <c r="F556" s="243" t="s">
        <v>202</v>
      </c>
      <c r="G556" s="241"/>
      <c r="H556" s="244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AT556" s="250" t="s">
        <v>152</v>
      </c>
      <c r="AU556" s="250" t="s">
        <v>146</v>
      </c>
      <c r="AV556" s="16" t="s">
        <v>145</v>
      </c>
      <c r="AW556" s="16" t="s">
        <v>30</v>
      </c>
      <c r="AX556" s="16" t="s">
        <v>81</v>
      </c>
      <c r="AY556" s="250" t="s">
        <v>137</v>
      </c>
    </row>
    <row r="557" spans="1:65" s="2" customFormat="1" ht="33" customHeight="1">
      <c r="A557" s="35"/>
      <c r="B557" s="36"/>
      <c r="C557" s="251" t="s">
        <v>548</v>
      </c>
      <c r="D557" s="251" t="s">
        <v>403</v>
      </c>
      <c r="E557" s="252" t="s">
        <v>549</v>
      </c>
      <c r="F557" s="253" t="s">
        <v>550</v>
      </c>
      <c r="G557" s="254" t="s">
        <v>446</v>
      </c>
      <c r="H557" s="255">
        <v>1</v>
      </c>
      <c r="I557" s="256"/>
      <c r="J557" s="257">
        <f>ROUND(I557*H557,2)</f>
        <v>0</v>
      </c>
      <c r="K557" s="258"/>
      <c r="L557" s="259"/>
      <c r="M557" s="260" t="s">
        <v>1</v>
      </c>
      <c r="N557" s="261" t="s">
        <v>38</v>
      </c>
      <c r="O557" s="72"/>
      <c r="P557" s="198">
        <f>O557*H557</f>
        <v>0</v>
      </c>
      <c r="Q557" s="198">
        <v>2.76E-2</v>
      </c>
      <c r="R557" s="198">
        <f>Q557*H557</f>
        <v>2.76E-2</v>
      </c>
      <c r="S557" s="198">
        <v>0</v>
      </c>
      <c r="T557" s="199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0" t="s">
        <v>203</v>
      </c>
      <c r="AT557" s="200" t="s">
        <v>403</v>
      </c>
      <c r="AU557" s="200" t="s">
        <v>146</v>
      </c>
      <c r="AY557" s="18" t="s">
        <v>137</v>
      </c>
      <c r="BE557" s="201">
        <f>IF(N557="základní",J557,0)</f>
        <v>0</v>
      </c>
      <c r="BF557" s="201">
        <f>IF(N557="snížená",J557,0)</f>
        <v>0</v>
      </c>
      <c r="BG557" s="201">
        <f>IF(N557="zákl. přenesená",J557,0)</f>
        <v>0</v>
      </c>
      <c r="BH557" s="201">
        <f>IF(N557="sníž. přenesená",J557,0)</f>
        <v>0</v>
      </c>
      <c r="BI557" s="201">
        <f>IF(N557="nulová",J557,0)</f>
        <v>0</v>
      </c>
      <c r="BJ557" s="18" t="s">
        <v>81</v>
      </c>
      <c r="BK557" s="201">
        <f>ROUND(I557*H557,2)</f>
        <v>0</v>
      </c>
      <c r="BL557" s="18" t="s">
        <v>145</v>
      </c>
      <c r="BM557" s="200" t="s">
        <v>551</v>
      </c>
    </row>
    <row r="558" spans="1:65" s="2" customFormat="1" ht="19.5">
      <c r="A558" s="35"/>
      <c r="B558" s="36"/>
      <c r="C558" s="37"/>
      <c r="D558" s="202" t="s">
        <v>148</v>
      </c>
      <c r="E558" s="37"/>
      <c r="F558" s="203" t="s">
        <v>550</v>
      </c>
      <c r="G558" s="37"/>
      <c r="H558" s="37"/>
      <c r="I558" s="204"/>
      <c r="J558" s="37"/>
      <c r="K558" s="37"/>
      <c r="L558" s="40"/>
      <c r="M558" s="205"/>
      <c r="N558" s="206"/>
      <c r="O558" s="72"/>
      <c r="P558" s="72"/>
      <c r="Q558" s="72"/>
      <c r="R558" s="72"/>
      <c r="S558" s="72"/>
      <c r="T558" s="73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148</v>
      </c>
      <c r="AU558" s="18" t="s">
        <v>146</v>
      </c>
    </row>
    <row r="559" spans="1:65" s="13" customFormat="1" ht="11.25">
      <c r="B559" s="208"/>
      <c r="C559" s="209"/>
      <c r="D559" s="202" t="s">
        <v>152</v>
      </c>
      <c r="E559" s="210" t="s">
        <v>1</v>
      </c>
      <c r="F559" s="211" t="s">
        <v>542</v>
      </c>
      <c r="G559" s="209"/>
      <c r="H559" s="210" t="s">
        <v>1</v>
      </c>
      <c r="I559" s="212"/>
      <c r="J559" s="209"/>
      <c r="K559" s="209"/>
      <c r="L559" s="213"/>
      <c r="M559" s="214"/>
      <c r="N559" s="215"/>
      <c r="O559" s="215"/>
      <c r="P559" s="215"/>
      <c r="Q559" s="215"/>
      <c r="R559" s="215"/>
      <c r="S559" s="215"/>
      <c r="T559" s="216"/>
      <c r="AT559" s="217" t="s">
        <v>152</v>
      </c>
      <c r="AU559" s="217" t="s">
        <v>146</v>
      </c>
      <c r="AV559" s="13" t="s">
        <v>81</v>
      </c>
      <c r="AW559" s="13" t="s">
        <v>30</v>
      </c>
      <c r="AX559" s="13" t="s">
        <v>73</v>
      </c>
      <c r="AY559" s="217" t="s">
        <v>137</v>
      </c>
    </row>
    <row r="560" spans="1:65" s="14" customFormat="1" ht="11.25">
      <c r="B560" s="218"/>
      <c r="C560" s="219"/>
      <c r="D560" s="202" t="s">
        <v>152</v>
      </c>
      <c r="E560" s="220" t="s">
        <v>1</v>
      </c>
      <c r="F560" s="221" t="s">
        <v>81</v>
      </c>
      <c r="G560" s="219"/>
      <c r="H560" s="222">
        <v>1</v>
      </c>
      <c r="I560" s="223"/>
      <c r="J560" s="219"/>
      <c r="K560" s="219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152</v>
      </c>
      <c r="AU560" s="228" t="s">
        <v>146</v>
      </c>
      <c r="AV560" s="14" t="s">
        <v>83</v>
      </c>
      <c r="AW560" s="14" t="s">
        <v>30</v>
      </c>
      <c r="AX560" s="14" t="s">
        <v>73</v>
      </c>
      <c r="AY560" s="228" t="s">
        <v>137</v>
      </c>
    </row>
    <row r="561" spans="1:65" s="16" customFormat="1" ht="11.25">
      <c r="B561" s="240"/>
      <c r="C561" s="241"/>
      <c r="D561" s="202" t="s">
        <v>152</v>
      </c>
      <c r="E561" s="242" t="s">
        <v>1</v>
      </c>
      <c r="F561" s="243" t="s">
        <v>202</v>
      </c>
      <c r="G561" s="241"/>
      <c r="H561" s="244">
        <v>1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AT561" s="250" t="s">
        <v>152</v>
      </c>
      <c r="AU561" s="250" t="s">
        <v>146</v>
      </c>
      <c r="AV561" s="16" t="s">
        <v>145</v>
      </c>
      <c r="AW561" s="16" t="s">
        <v>30</v>
      </c>
      <c r="AX561" s="16" t="s">
        <v>81</v>
      </c>
      <c r="AY561" s="250" t="s">
        <v>137</v>
      </c>
    </row>
    <row r="562" spans="1:65" s="2" customFormat="1" ht="33" customHeight="1">
      <c r="A562" s="35"/>
      <c r="B562" s="36"/>
      <c r="C562" s="251" t="s">
        <v>552</v>
      </c>
      <c r="D562" s="251" t="s">
        <v>403</v>
      </c>
      <c r="E562" s="252" t="s">
        <v>553</v>
      </c>
      <c r="F562" s="253" t="s">
        <v>554</v>
      </c>
      <c r="G562" s="254" t="s">
        <v>446</v>
      </c>
      <c r="H562" s="255">
        <v>1</v>
      </c>
      <c r="I562" s="256"/>
      <c r="J562" s="257">
        <f>ROUND(I562*H562,2)</f>
        <v>0</v>
      </c>
      <c r="K562" s="258"/>
      <c r="L562" s="259"/>
      <c r="M562" s="260" t="s">
        <v>1</v>
      </c>
      <c r="N562" s="261" t="s">
        <v>38</v>
      </c>
      <c r="O562" s="72"/>
      <c r="P562" s="198">
        <f>O562*H562</f>
        <v>0</v>
      </c>
      <c r="Q562" s="198">
        <v>2.75E-2</v>
      </c>
      <c r="R562" s="198">
        <f>Q562*H562</f>
        <v>2.75E-2</v>
      </c>
      <c r="S562" s="198">
        <v>0</v>
      </c>
      <c r="T562" s="199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0" t="s">
        <v>203</v>
      </c>
      <c r="AT562" s="200" t="s">
        <v>403</v>
      </c>
      <c r="AU562" s="200" t="s">
        <v>146</v>
      </c>
      <c r="AY562" s="18" t="s">
        <v>137</v>
      </c>
      <c r="BE562" s="201">
        <f>IF(N562="základní",J562,0)</f>
        <v>0</v>
      </c>
      <c r="BF562" s="201">
        <f>IF(N562="snížená",J562,0)</f>
        <v>0</v>
      </c>
      <c r="BG562" s="201">
        <f>IF(N562="zákl. přenesená",J562,0)</f>
        <v>0</v>
      </c>
      <c r="BH562" s="201">
        <f>IF(N562="sníž. přenesená",J562,0)</f>
        <v>0</v>
      </c>
      <c r="BI562" s="201">
        <f>IF(N562="nulová",J562,0)</f>
        <v>0</v>
      </c>
      <c r="BJ562" s="18" t="s">
        <v>81</v>
      </c>
      <c r="BK562" s="201">
        <f>ROUND(I562*H562,2)</f>
        <v>0</v>
      </c>
      <c r="BL562" s="18" t="s">
        <v>145</v>
      </c>
      <c r="BM562" s="200" t="s">
        <v>555</v>
      </c>
    </row>
    <row r="563" spans="1:65" s="2" customFormat="1" ht="19.5">
      <c r="A563" s="35"/>
      <c r="B563" s="36"/>
      <c r="C563" s="37"/>
      <c r="D563" s="202" t="s">
        <v>148</v>
      </c>
      <c r="E563" s="37"/>
      <c r="F563" s="203" t="s">
        <v>554</v>
      </c>
      <c r="G563" s="37"/>
      <c r="H563" s="37"/>
      <c r="I563" s="204"/>
      <c r="J563" s="37"/>
      <c r="K563" s="37"/>
      <c r="L563" s="40"/>
      <c r="M563" s="205"/>
      <c r="N563" s="206"/>
      <c r="O563" s="72"/>
      <c r="P563" s="72"/>
      <c r="Q563" s="72"/>
      <c r="R563" s="72"/>
      <c r="S563" s="72"/>
      <c r="T563" s="73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148</v>
      </c>
      <c r="AU563" s="18" t="s">
        <v>146</v>
      </c>
    </row>
    <row r="564" spans="1:65" s="13" customFormat="1" ht="11.25">
      <c r="B564" s="208"/>
      <c r="C564" s="209"/>
      <c r="D564" s="202" t="s">
        <v>152</v>
      </c>
      <c r="E564" s="210" t="s">
        <v>1</v>
      </c>
      <c r="F564" s="211" t="s">
        <v>543</v>
      </c>
      <c r="G564" s="209"/>
      <c r="H564" s="210" t="s">
        <v>1</v>
      </c>
      <c r="I564" s="212"/>
      <c r="J564" s="209"/>
      <c r="K564" s="209"/>
      <c r="L564" s="213"/>
      <c r="M564" s="214"/>
      <c r="N564" s="215"/>
      <c r="O564" s="215"/>
      <c r="P564" s="215"/>
      <c r="Q564" s="215"/>
      <c r="R564" s="215"/>
      <c r="S564" s="215"/>
      <c r="T564" s="216"/>
      <c r="AT564" s="217" t="s">
        <v>152</v>
      </c>
      <c r="AU564" s="217" t="s">
        <v>146</v>
      </c>
      <c r="AV564" s="13" t="s">
        <v>81</v>
      </c>
      <c r="AW564" s="13" t="s">
        <v>30</v>
      </c>
      <c r="AX564" s="13" t="s">
        <v>73</v>
      </c>
      <c r="AY564" s="217" t="s">
        <v>137</v>
      </c>
    </row>
    <row r="565" spans="1:65" s="14" customFormat="1" ht="11.25">
      <c r="B565" s="218"/>
      <c r="C565" s="219"/>
      <c r="D565" s="202" t="s">
        <v>152</v>
      </c>
      <c r="E565" s="220" t="s">
        <v>1</v>
      </c>
      <c r="F565" s="221" t="s">
        <v>81</v>
      </c>
      <c r="G565" s="219"/>
      <c r="H565" s="222">
        <v>1</v>
      </c>
      <c r="I565" s="223"/>
      <c r="J565" s="219"/>
      <c r="K565" s="219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152</v>
      </c>
      <c r="AU565" s="228" t="s">
        <v>146</v>
      </c>
      <c r="AV565" s="14" t="s">
        <v>83</v>
      </c>
      <c r="AW565" s="14" t="s">
        <v>30</v>
      </c>
      <c r="AX565" s="14" t="s">
        <v>73</v>
      </c>
      <c r="AY565" s="228" t="s">
        <v>137</v>
      </c>
    </row>
    <row r="566" spans="1:65" s="16" customFormat="1" ht="11.25">
      <c r="B566" s="240"/>
      <c r="C566" s="241"/>
      <c r="D566" s="202" t="s">
        <v>152</v>
      </c>
      <c r="E566" s="242" t="s">
        <v>1</v>
      </c>
      <c r="F566" s="243" t="s">
        <v>202</v>
      </c>
      <c r="G566" s="241"/>
      <c r="H566" s="244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AT566" s="250" t="s">
        <v>152</v>
      </c>
      <c r="AU566" s="250" t="s">
        <v>146</v>
      </c>
      <c r="AV566" s="16" t="s">
        <v>145</v>
      </c>
      <c r="AW566" s="16" t="s">
        <v>30</v>
      </c>
      <c r="AX566" s="16" t="s">
        <v>81</v>
      </c>
      <c r="AY566" s="250" t="s">
        <v>137</v>
      </c>
    </row>
    <row r="567" spans="1:65" s="2" customFormat="1" ht="24.2" customHeight="1">
      <c r="A567" s="35"/>
      <c r="B567" s="36"/>
      <c r="C567" s="188" t="s">
        <v>497</v>
      </c>
      <c r="D567" s="188" t="s">
        <v>141</v>
      </c>
      <c r="E567" s="189" t="s">
        <v>556</v>
      </c>
      <c r="F567" s="190" t="s">
        <v>557</v>
      </c>
      <c r="G567" s="191" t="s">
        <v>446</v>
      </c>
      <c r="H567" s="192">
        <v>3</v>
      </c>
      <c r="I567" s="193"/>
      <c r="J567" s="194">
        <f>ROUND(I567*H567,2)</f>
        <v>0</v>
      </c>
      <c r="K567" s="195"/>
      <c r="L567" s="40"/>
      <c r="M567" s="196" t="s">
        <v>1</v>
      </c>
      <c r="N567" s="197" t="s">
        <v>38</v>
      </c>
      <c r="O567" s="72"/>
      <c r="P567" s="198">
        <f>O567*H567</f>
        <v>0</v>
      </c>
      <c r="Q567" s="198">
        <v>0</v>
      </c>
      <c r="R567" s="198">
        <f>Q567*H567</f>
        <v>0</v>
      </c>
      <c r="S567" s="198">
        <v>0</v>
      </c>
      <c r="T567" s="19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0" t="s">
        <v>145</v>
      </c>
      <c r="AT567" s="200" t="s">
        <v>141</v>
      </c>
      <c r="AU567" s="200" t="s">
        <v>146</v>
      </c>
      <c r="AY567" s="18" t="s">
        <v>137</v>
      </c>
      <c r="BE567" s="201">
        <f>IF(N567="základní",J567,0)</f>
        <v>0</v>
      </c>
      <c r="BF567" s="201">
        <f>IF(N567="snížená",J567,0)</f>
        <v>0</v>
      </c>
      <c r="BG567" s="201">
        <f>IF(N567="zákl. přenesená",J567,0)</f>
        <v>0</v>
      </c>
      <c r="BH567" s="201">
        <f>IF(N567="sníž. přenesená",J567,0)</f>
        <v>0</v>
      </c>
      <c r="BI567" s="201">
        <f>IF(N567="nulová",J567,0)</f>
        <v>0</v>
      </c>
      <c r="BJ567" s="18" t="s">
        <v>81</v>
      </c>
      <c r="BK567" s="201">
        <f>ROUND(I567*H567,2)</f>
        <v>0</v>
      </c>
      <c r="BL567" s="18" t="s">
        <v>145</v>
      </c>
      <c r="BM567" s="200" t="s">
        <v>558</v>
      </c>
    </row>
    <row r="568" spans="1:65" s="2" customFormat="1" ht="29.25">
      <c r="A568" s="35"/>
      <c r="B568" s="36"/>
      <c r="C568" s="37"/>
      <c r="D568" s="202" t="s">
        <v>148</v>
      </c>
      <c r="E568" s="37"/>
      <c r="F568" s="203" t="s">
        <v>559</v>
      </c>
      <c r="G568" s="37"/>
      <c r="H568" s="37"/>
      <c r="I568" s="204"/>
      <c r="J568" s="37"/>
      <c r="K568" s="37"/>
      <c r="L568" s="40"/>
      <c r="M568" s="205"/>
      <c r="N568" s="206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148</v>
      </c>
      <c r="AU568" s="18" t="s">
        <v>146</v>
      </c>
    </row>
    <row r="569" spans="1:65" s="13" customFormat="1" ht="11.25">
      <c r="B569" s="208"/>
      <c r="C569" s="209"/>
      <c r="D569" s="202" t="s">
        <v>152</v>
      </c>
      <c r="E569" s="210" t="s">
        <v>1</v>
      </c>
      <c r="F569" s="211" t="s">
        <v>560</v>
      </c>
      <c r="G569" s="209"/>
      <c r="H569" s="210" t="s">
        <v>1</v>
      </c>
      <c r="I569" s="212"/>
      <c r="J569" s="209"/>
      <c r="K569" s="209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152</v>
      </c>
      <c r="AU569" s="217" t="s">
        <v>146</v>
      </c>
      <c r="AV569" s="13" t="s">
        <v>81</v>
      </c>
      <c r="AW569" s="13" t="s">
        <v>30</v>
      </c>
      <c r="AX569" s="13" t="s">
        <v>73</v>
      </c>
      <c r="AY569" s="217" t="s">
        <v>137</v>
      </c>
    </row>
    <row r="570" spans="1:65" s="14" customFormat="1" ht="11.25">
      <c r="B570" s="218"/>
      <c r="C570" s="219"/>
      <c r="D570" s="202" t="s">
        <v>152</v>
      </c>
      <c r="E570" s="220" t="s">
        <v>1</v>
      </c>
      <c r="F570" s="221" t="s">
        <v>146</v>
      </c>
      <c r="G570" s="219"/>
      <c r="H570" s="222">
        <v>3</v>
      </c>
      <c r="I570" s="223"/>
      <c r="J570" s="219"/>
      <c r="K570" s="219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152</v>
      </c>
      <c r="AU570" s="228" t="s">
        <v>146</v>
      </c>
      <c r="AV570" s="14" t="s">
        <v>83</v>
      </c>
      <c r="AW570" s="14" t="s">
        <v>30</v>
      </c>
      <c r="AX570" s="14" t="s">
        <v>73</v>
      </c>
      <c r="AY570" s="228" t="s">
        <v>137</v>
      </c>
    </row>
    <row r="571" spans="1:65" s="16" customFormat="1" ht="11.25">
      <c r="B571" s="240"/>
      <c r="C571" s="241"/>
      <c r="D571" s="202" t="s">
        <v>152</v>
      </c>
      <c r="E571" s="242" t="s">
        <v>1</v>
      </c>
      <c r="F571" s="243" t="s">
        <v>202</v>
      </c>
      <c r="G571" s="241"/>
      <c r="H571" s="244">
        <v>3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AT571" s="250" t="s">
        <v>152</v>
      </c>
      <c r="AU571" s="250" t="s">
        <v>146</v>
      </c>
      <c r="AV571" s="16" t="s">
        <v>145</v>
      </c>
      <c r="AW571" s="16" t="s">
        <v>30</v>
      </c>
      <c r="AX571" s="16" t="s">
        <v>81</v>
      </c>
      <c r="AY571" s="250" t="s">
        <v>137</v>
      </c>
    </row>
    <row r="572" spans="1:65" s="2" customFormat="1" ht="24.2" customHeight="1">
      <c r="A572" s="35"/>
      <c r="B572" s="36"/>
      <c r="C572" s="251" t="s">
        <v>521</v>
      </c>
      <c r="D572" s="251" t="s">
        <v>403</v>
      </c>
      <c r="E572" s="252" t="s">
        <v>561</v>
      </c>
      <c r="F572" s="253" t="s">
        <v>562</v>
      </c>
      <c r="G572" s="254" t="s">
        <v>446</v>
      </c>
      <c r="H572" s="255">
        <v>3</v>
      </c>
      <c r="I572" s="256"/>
      <c r="J572" s="257">
        <f>ROUND(I572*H572,2)</f>
        <v>0</v>
      </c>
      <c r="K572" s="258"/>
      <c r="L572" s="259"/>
      <c r="M572" s="260" t="s">
        <v>1</v>
      </c>
      <c r="N572" s="261" t="s">
        <v>38</v>
      </c>
      <c r="O572" s="72"/>
      <c r="P572" s="198">
        <f>O572*H572</f>
        <v>0</v>
      </c>
      <c r="Q572" s="198">
        <v>1.9259999999999999E-2</v>
      </c>
      <c r="R572" s="198">
        <f>Q572*H572</f>
        <v>5.7779999999999998E-2</v>
      </c>
      <c r="S572" s="198">
        <v>0</v>
      </c>
      <c r="T572" s="199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0" t="s">
        <v>203</v>
      </c>
      <c r="AT572" s="200" t="s">
        <v>403</v>
      </c>
      <c r="AU572" s="200" t="s">
        <v>146</v>
      </c>
      <c r="AY572" s="18" t="s">
        <v>137</v>
      </c>
      <c r="BE572" s="201">
        <f>IF(N572="základní",J572,0)</f>
        <v>0</v>
      </c>
      <c r="BF572" s="201">
        <f>IF(N572="snížená",J572,0)</f>
        <v>0</v>
      </c>
      <c r="BG572" s="201">
        <f>IF(N572="zákl. přenesená",J572,0)</f>
        <v>0</v>
      </c>
      <c r="BH572" s="201">
        <f>IF(N572="sníž. přenesená",J572,0)</f>
        <v>0</v>
      </c>
      <c r="BI572" s="201">
        <f>IF(N572="nulová",J572,0)</f>
        <v>0</v>
      </c>
      <c r="BJ572" s="18" t="s">
        <v>81</v>
      </c>
      <c r="BK572" s="201">
        <f>ROUND(I572*H572,2)</f>
        <v>0</v>
      </c>
      <c r="BL572" s="18" t="s">
        <v>145</v>
      </c>
      <c r="BM572" s="200" t="s">
        <v>563</v>
      </c>
    </row>
    <row r="573" spans="1:65" s="2" customFormat="1" ht="11.25">
      <c r="A573" s="35"/>
      <c r="B573" s="36"/>
      <c r="C573" s="37"/>
      <c r="D573" s="202" t="s">
        <v>148</v>
      </c>
      <c r="E573" s="37"/>
      <c r="F573" s="203" t="s">
        <v>562</v>
      </c>
      <c r="G573" s="37"/>
      <c r="H573" s="37"/>
      <c r="I573" s="204"/>
      <c r="J573" s="37"/>
      <c r="K573" s="37"/>
      <c r="L573" s="40"/>
      <c r="M573" s="205"/>
      <c r="N573" s="206"/>
      <c r="O573" s="72"/>
      <c r="P573" s="72"/>
      <c r="Q573" s="72"/>
      <c r="R573" s="72"/>
      <c r="S573" s="72"/>
      <c r="T573" s="73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148</v>
      </c>
      <c r="AU573" s="18" t="s">
        <v>146</v>
      </c>
    </row>
    <row r="574" spans="1:65" s="13" customFormat="1" ht="11.25">
      <c r="B574" s="208"/>
      <c r="C574" s="209"/>
      <c r="D574" s="202" t="s">
        <v>152</v>
      </c>
      <c r="E574" s="210" t="s">
        <v>1</v>
      </c>
      <c r="F574" s="211" t="s">
        <v>560</v>
      </c>
      <c r="G574" s="209"/>
      <c r="H574" s="210" t="s">
        <v>1</v>
      </c>
      <c r="I574" s="212"/>
      <c r="J574" s="209"/>
      <c r="K574" s="209"/>
      <c r="L574" s="213"/>
      <c r="M574" s="214"/>
      <c r="N574" s="215"/>
      <c r="O574" s="215"/>
      <c r="P574" s="215"/>
      <c r="Q574" s="215"/>
      <c r="R574" s="215"/>
      <c r="S574" s="215"/>
      <c r="T574" s="216"/>
      <c r="AT574" s="217" t="s">
        <v>152</v>
      </c>
      <c r="AU574" s="217" t="s">
        <v>146</v>
      </c>
      <c r="AV574" s="13" t="s">
        <v>81</v>
      </c>
      <c r="AW574" s="13" t="s">
        <v>30</v>
      </c>
      <c r="AX574" s="13" t="s">
        <v>73</v>
      </c>
      <c r="AY574" s="217" t="s">
        <v>137</v>
      </c>
    </row>
    <row r="575" spans="1:65" s="14" customFormat="1" ht="11.25">
      <c r="B575" s="218"/>
      <c r="C575" s="219"/>
      <c r="D575" s="202" t="s">
        <v>152</v>
      </c>
      <c r="E575" s="220" t="s">
        <v>1</v>
      </c>
      <c r="F575" s="221" t="s">
        <v>146</v>
      </c>
      <c r="G575" s="219"/>
      <c r="H575" s="222">
        <v>3</v>
      </c>
      <c r="I575" s="223"/>
      <c r="J575" s="219"/>
      <c r="K575" s="219"/>
      <c r="L575" s="224"/>
      <c r="M575" s="225"/>
      <c r="N575" s="226"/>
      <c r="O575" s="226"/>
      <c r="P575" s="226"/>
      <c r="Q575" s="226"/>
      <c r="R575" s="226"/>
      <c r="S575" s="226"/>
      <c r="T575" s="227"/>
      <c r="AT575" s="228" t="s">
        <v>152</v>
      </c>
      <c r="AU575" s="228" t="s">
        <v>146</v>
      </c>
      <c r="AV575" s="14" t="s">
        <v>83</v>
      </c>
      <c r="AW575" s="14" t="s">
        <v>30</v>
      </c>
      <c r="AX575" s="14" t="s">
        <v>73</v>
      </c>
      <c r="AY575" s="228" t="s">
        <v>137</v>
      </c>
    </row>
    <row r="576" spans="1:65" s="16" customFormat="1" ht="11.25">
      <c r="B576" s="240"/>
      <c r="C576" s="241"/>
      <c r="D576" s="202" t="s">
        <v>152</v>
      </c>
      <c r="E576" s="242" t="s">
        <v>1</v>
      </c>
      <c r="F576" s="243" t="s">
        <v>202</v>
      </c>
      <c r="G576" s="241"/>
      <c r="H576" s="244">
        <v>3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AT576" s="250" t="s">
        <v>152</v>
      </c>
      <c r="AU576" s="250" t="s">
        <v>146</v>
      </c>
      <c r="AV576" s="16" t="s">
        <v>145</v>
      </c>
      <c r="AW576" s="16" t="s">
        <v>30</v>
      </c>
      <c r="AX576" s="16" t="s">
        <v>81</v>
      </c>
      <c r="AY576" s="250" t="s">
        <v>137</v>
      </c>
    </row>
    <row r="577" spans="1:65" s="2" customFormat="1" ht="24.2" customHeight="1">
      <c r="A577" s="35"/>
      <c r="B577" s="36"/>
      <c r="C577" s="251" t="s">
        <v>564</v>
      </c>
      <c r="D577" s="251" t="s">
        <v>403</v>
      </c>
      <c r="E577" s="252" t="s">
        <v>565</v>
      </c>
      <c r="F577" s="253" t="s">
        <v>566</v>
      </c>
      <c r="G577" s="254" t="s">
        <v>446</v>
      </c>
      <c r="H577" s="255">
        <v>1</v>
      </c>
      <c r="I577" s="256"/>
      <c r="J577" s="257">
        <f>ROUND(I577*H577,2)</f>
        <v>0</v>
      </c>
      <c r="K577" s="258"/>
      <c r="L577" s="259"/>
      <c r="M577" s="260" t="s">
        <v>1</v>
      </c>
      <c r="N577" s="261" t="s">
        <v>38</v>
      </c>
      <c r="O577" s="72"/>
      <c r="P577" s="198">
        <f>O577*H577</f>
        <v>0</v>
      </c>
      <c r="Q577" s="198">
        <v>5.4999999999999997E-3</v>
      </c>
      <c r="R577" s="198">
        <f>Q577*H577</f>
        <v>5.4999999999999997E-3</v>
      </c>
      <c r="S577" s="198">
        <v>0</v>
      </c>
      <c r="T577" s="199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0" t="s">
        <v>203</v>
      </c>
      <c r="AT577" s="200" t="s">
        <v>403</v>
      </c>
      <c r="AU577" s="200" t="s">
        <v>146</v>
      </c>
      <c r="AY577" s="18" t="s">
        <v>137</v>
      </c>
      <c r="BE577" s="201">
        <f>IF(N577="základní",J577,0)</f>
        <v>0</v>
      </c>
      <c r="BF577" s="201">
        <f>IF(N577="snížená",J577,0)</f>
        <v>0</v>
      </c>
      <c r="BG577" s="201">
        <f>IF(N577="zákl. přenesená",J577,0)</f>
        <v>0</v>
      </c>
      <c r="BH577" s="201">
        <f>IF(N577="sníž. přenesená",J577,0)</f>
        <v>0</v>
      </c>
      <c r="BI577" s="201">
        <f>IF(N577="nulová",J577,0)</f>
        <v>0</v>
      </c>
      <c r="BJ577" s="18" t="s">
        <v>81</v>
      </c>
      <c r="BK577" s="201">
        <f>ROUND(I577*H577,2)</f>
        <v>0</v>
      </c>
      <c r="BL577" s="18" t="s">
        <v>145</v>
      </c>
      <c r="BM577" s="200" t="s">
        <v>567</v>
      </c>
    </row>
    <row r="578" spans="1:65" s="2" customFormat="1" ht="19.5">
      <c r="A578" s="35"/>
      <c r="B578" s="36"/>
      <c r="C578" s="37"/>
      <c r="D578" s="202" t="s">
        <v>148</v>
      </c>
      <c r="E578" s="37"/>
      <c r="F578" s="203" t="s">
        <v>566</v>
      </c>
      <c r="G578" s="37"/>
      <c r="H578" s="37"/>
      <c r="I578" s="204"/>
      <c r="J578" s="37"/>
      <c r="K578" s="37"/>
      <c r="L578" s="40"/>
      <c r="M578" s="205"/>
      <c r="N578" s="206"/>
      <c r="O578" s="72"/>
      <c r="P578" s="72"/>
      <c r="Q578" s="72"/>
      <c r="R578" s="72"/>
      <c r="S578" s="72"/>
      <c r="T578" s="73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148</v>
      </c>
      <c r="AU578" s="18" t="s">
        <v>146</v>
      </c>
    </row>
    <row r="579" spans="1:65" s="13" customFormat="1" ht="11.25">
      <c r="B579" s="208"/>
      <c r="C579" s="209"/>
      <c r="D579" s="202" t="s">
        <v>152</v>
      </c>
      <c r="E579" s="210" t="s">
        <v>1</v>
      </c>
      <c r="F579" s="211" t="s">
        <v>568</v>
      </c>
      <c r="G579" s="209"/>
      <c r="H579" s="210" t="s">
        <v>1</v>
      </c>
      <c r="I579" s="212"/>
      <c r="J579" s="209"/>
      <c r="K579" s="209"/>
      <c r="L579" s="213"/>
      <c r="M579" s="214"/>
      <c r="N579" s="215"/>
      <c r="O579" s="215"/>
      <c r="P579" s="215"/>
      <c r="Q579" s="215"/>
      <c r="R579" s="215"/>
      <c r="S579" s="215"/>
      <c r="T579" s="216"/>
      <c r="AT579" s="217" t="s">
        <v>152</v>
      </c>
      <c r="AU579" s="217" t="s">
        <v>146</v>
      </c>
      <c r="AV579" s="13" t="s">
        <v>81</v>
      </c>
      <c r="AW579" s="13" t="s">
        <v>30</v>
      </c>
      <c r="AX579" s="13" t="s">
        <v>73</v>
      </c>
      <c r="AY579" s="217" t="s">
        <v>137</v>
      </c>
    </row>
    <row r="580" spans="1:65" s="14" customFormat="1" ht="11.25">
      <c r="B580" s="218"/>
      <c r="C580" s="219"/>
      <c r="D580" s="202" t="s">
        <v>152</v>
      </c>
      <c r="E580" s="220" t="s">
        <v>1</v>
      </c>
      <c r="F580" s="221" t="s">
        <v>81</v>
      </c>
      <c r="G580" s="219"/>
      <c r="H580" s="222">
        <v>1</v>
      </c>
      <c r="I580" s="223"/>
      <c r="J580" s="219"/>
      <c r="K580" s="219"/>
      <c r="L580" s="224"/>
      <c r="M580" s="225"/>
      <c r="N580" s="226"/>
      <c r="O580" s="226"/>
      <c r="P580" s="226"/>
      <c r="Q580" s="226"/>
      <c r="R580" s="226"/>
      <c r="S580" s="226"/>
      <c r="T580" s="227"/>
      <c r="AT580" s="228" t="s">
        <v>152</v>
      </c>
      <c r="AU580" s="228" t="s">
        <v>146</v>
      </c>
      <c r="AV580" s="14" t="s">
        <v>83</v>
      </c>
      <c r="AW580" s="14" t="s">
        <v>30</v>
      </c>
      <c r="AX580" s="14" t="s">
        <v>73</v>
      </c>
      <c r="AY580" s="228" t="s">
        <v>137</v>
      </c>
    </row>
    <row r="581" spans="1:65" s="16" customFormat="1" ht="11.25">
      <c r="B581" s="240"/>
      <c r="C581" s="241"/>
      <c r="D581" s="202" t="s">
        <v>152</v>
      </c>
      <c r="E581" s="242" t="s">
        <v>1</v>
      </c>
      <c r="F581" s="243" t="s">
        <v>202</v>
      </c>
      <c r="G581" s="241"/>
      <c r="H581" s="244">
        <v>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AT581" s="250" t="s">
        <v>152</v>
      </c>
      <c r="AU581" s="250" t="s">
        <v>146</v>
      </c>
      <c r="AV581" s="16" t="s">
        <v>145</v>
      </c>
      <c r="AW581" s="16" t="s">
        <v>30</v>
      </c>
      <c r="AX581" s="16" t="s">
        <v>81</v>
      </c>
      <c r="AY581" s="250" t="s">
        <v>137</v>
      </c>
    </row>
    <row r="582" spans="1:65" s="2" customFormat="1" ht="24.2" customHeight="1">
      <c r="A582" s="35"/>
      <c r="B582" s="36"/>
      <c r="C582" s="188" t="s">
        <v>569</v>
      </c>
      <c r="D582" s="188" t="s">
        <v>141</v>
      </c>
      <c r="E582" s="189" t="s">
        <v>570</v>
      </c>
      <c r="F582" s="190" t="s">
        <v>571</v>
      </c>
      <c r="G582" s="191" t="s">
        <v>446</v>
      </c>
      <c r="H582" s="192">
        <v>7</v>
      </c>
      <c r="I582" s="193"/>
      <c r="J582" s="194">
        <f>ROUND(I582*H582,2)</f>
        <v>0</v>
      </c>
      <c r="K582" s="195"/>
      <c r="L582" s="40"/>
      <c r="M582" s="196" t="s">
        <v>1</v>
      </c>
      <c r="N582" s="197" t="s">
        <v>38</v>
      </c>
      <c r="O582" s="72"/>
      <c r="P582" s="198">
        <f>O582*H582</f>
        <v>0</v>
      </c>
      <c r="Q582" s="198">
        <v>2.96E-3</v>
      </c>
      <c r="R582" s="198">
        <f>Q582*H582</f>
        <v>2.0719999999999999E-2</v>
      </c>
      <c r="S582" s="198">
        <v>0</v>
      </c>
      <c r="T582" s="199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00" t="s">
        <v>145</v>
      </c>
      <c r="AT582" s="200" t="s">
        <v>141</v>
      </c>
      <c r="AU582" s="200" t="s">
        <v>146</v>
      </c>
      <c r="AY582" s="18" t="s">
        <v>137</v>
      </c>
      <c r="BE582" s="201">
        <f>IF(N582="základní",J582,0)</f>
        <v>0</v>
      </c>
      <c r="BF582" s="201">
        <f>IF(N582="snížená",J582,0)</f>
        <v>0</v>
      </c>
      <c r="BG582" s="201">
        <f>IF(N582="zákl. přenesená",J582,0)</f>
        <v>0</v>
      </c>
      <c r="BH582" s="201">
        <f>IF(N582="sníž. přenesená",J582,0)</f>
        <v>0</v>
      </c>
      <c r="BI582" s="201">
        <f>IF(N582="nulová",J582,0)</f>
        <v>0</v>
      </c>
      <c r="BJ582" s="18" t="s">
        <v>81</v>
      </c>
      <c r="BK582" s="201">
        <f>ROUND(I582*H582,2)</f>
        <v>0</v>
      </c>
      <c r="BL582" s="18" t="s">
        <v>145</v>
      </c>
      <c r="BM582" s="200" t="s">
        <v>572</v>
      </c>
    </row>
    <row r="583" spans="1:65" s="2" customFormat="1" ht="29.25">
      <c r="A583" s="35"/>
      <c r="B583" s="36"/>
      <c r="C583" s="37"/>
      <c r="D583" s="202" t="s">
        <v>148</v>
      </c>
      <c r="E583" s="37"/>
      <c r="F583" s="203" t="s">
        <v>573</v>
      </c>
      <c r="G583" s="37"/>
      <c r="H583" s="37"/>
      <c r="I583" s="204"/>
      <c r="J583" s="37"/>
      <c r="K583" s="37"/>
      <c r="L583" s="40"/>
      <c r="M583" s="205"/>
      <c r="N583" s="206"/>
      <c r="O583" s="72"/>
      <c r="P583" s="72"/>
      <c r="Q583" s="72"/>
      <c r="R583" s="72"/>
      <c r="S583" s="72"/>
      <c r="T583" s="73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148</v>
      </c>
      <c r="AU583" s="18" t="s">
        <v>146</v>
      </c>
    </row>
    <row r="584" spans="1:65" s="13" customFormat="1" ht="11.25">
      <c r="B584" s="208"/>
      <c r="C584" s="209"/>
      <c r="D584" s="202" t="s">
        <v>152</v>
      </c>
      <c r="E584" s="210" t="s">
        <v>1</v>
      </c>
      <c r="F584" s="211" t="s">
        <v>574</v>
      </c>
      <c r="G584" s="209"/>
      <c r="H584" s="210" t="s">
        <v>1</v>
      </c>
      <c r="I584" s="212"/>
      <c r="J584" s="209"/>
      <c r="K584" s="209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152</v>
      </c>
      <c r="AU584" s="217" t="s">
        <v>146</v>
      </c>
      <c r="AV584" s="13" t="s">
        <v>81</v>
      </c>
      <c r="AW584" s="13" t="s">
        <v>30</v>
      </c>
      <c r="AX584" s="13" t="s">
        <v>73</v>
      </c>
      <c r="AY584" s="217" t="s">
        <v>137</v>
      </c>
    </row>
    <row r="585" spans="1:65" s="14" customFormat="1" ht="11.25">
      <c r="B585" s="218"/>
      <c r="C585" s="219"/>
      <c r="D585" s="202" t="s">
        <v>152</v>
      </c>
      <c r="E585" s="220" t="s">
        <v>1</v>
      </c>
      <c r="F585" s="221" t="s">
        <v>193</v>
      </c>
      <c r="G585" s="219"/>
      <c r="H585" s="222">
        <v>7</v>
      </c>
      <c r="I585" s="223"/>
      <c r="J585" s="219"/>
      <c r="K585" s="219"/>
      <c r="L585" s="224"/>
      <c r="M585" s="225"/>
      <c r="N585" s="226"/>
      <c r="O585" s="226"/>
      <c r="P585" s="226"/>
      <c r="Q585" s="226"/>
      <c r="R585" s="226"/>
      <c r="S585" s="226"/>
      <c r="T585" s="227"/>
      <c r="AT585" s="228" t="s">
        <v>152</v>
      </c>
      <c r="AU585" s="228" t="s">
        <v>146</v>
      </c>
      <c r="AV585" s="14" t="s">
        <v>83</v>
      </c>
      <c r="AW585" s="14" t="s">
        <v>30</v>
      </c>
      <c r="AX585" s="14" t="s">
        <v>73</v>
      </c>
      <c r="AY585" s="228" t="s">
        <v>137</v>
      </c>
    </row>
    <row r="586" spans="1:65" s="16" customFormat="1" ht="11.25">
      <c r="B586" s="240"/>
      <c r="C586" s="241"/>
      <c r="D586" s="202" t="s">
        <v>152</v>
      </c>
      <c r="E586" s="242" t="s">
        <v>1</v>
      </c>
      <c r="F586" s="243" t="s">
        <v>202</v>
      </c>
      <c r="G586" s="241"/>
      <c r="H586" s="244">
        <v>7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AT586" s="250" t="s">
        <v>152</v>
      </c>
      <c r="AU586" s="250" t="s">
        <v>146</v>
      </c>
      <c r="AV586" s="16" t="s">
        <v>145</v>
      </c>
      <c r="AW586" s="16" t="s">
        <v>30</v>
      </c>
      <c r="AX586" s="16" t="s">
        <v>81</v>
      </c>
      <c r="AY586" s="250" t="s">
        <v>137</v>
      </c>
    </row>
    <row r="587" spans="1:65" s="2" customFormat="1" ht="24.2" customHeight="1">
      <c r="A587" s="35"/>
      <c r="B587" s="36"/>
      <c r="C587" s="251" t="s">
        <v>575</v>
      </c>
      <c r="D587" s="251" t="s">
        <v>403</v>
      </c>
      <c r="E587" s="252" t="s">
        <v>576</v>
      </c>
      <c r="F587" s="253" t="s">
        <v>577</v>
      </c>
      <c r="G587" s="254" t="s">
        <v>446</v>
      </c>
      <c r="H587" s="255">
        <v>7</v>
      </c>
      <c r="I587" s="256"/>
      <c r="J587" s="257">
        <f>ROUND(I587*H587,2)</f>
        <v>0</v>
      </c>
      <c r="K587" s="258"/>
      <c r="L587" s="259"/>
      <c r="M587" s="260" t="s">
        <v>1</v>
      </c>
      <c r="N587" s="261" t="s">
        <v>38</v>
      </c>
      <c r="O587" s="72"/>
      <c r="P587" s="198">
        <f>O587*H587</f>
        <v>0</v>
      </c>
      <c r="Q587" s="198">
        <v>7.4999999999999997E-3</v>
      </c>
      <c r="R587" s="198">
        <f>Q587*H587</f>
        <v>5.2499999999999998E-2</v>
      </c>
      <c r="S587" s="198">
        <v>0</v>
      </c>
      <c r="T587" s="199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0" t="s">
        <v>203</v>
      </c>
      <c r="AT587" s="200" t="s">
        <v>403</v>
      </c>
      <c r="AU587" s="200" t="s">
        <v>146</v>
      </c>
      <c r="AY587" s="18" t="s">
        <v>137</v>
      </c>
      <c r="BE587" s="201">
        <f>IF(N587="základní",J587,0)</f>
        <v>0</v>
      </c>
      <c r="BF587" s="201">
        <f>IF(N587="snížená",J587,0)</f>
        <v>0</v>
      </c>
      <c r="BG587" s="201">
        <f>IF(N587="zákl. přenesená",J587,0)</f>
        <v>0</v>
      </c>
      <c r="BH587" s="201">
        <f>IF(N587="sníž. přenesená",J587,0)</f>
        <v>0</v>
      </c>
      <c r="BI587" s="201">
        <f>IF(N587="nulová",J587,0)</f>
        <v>0</v>
      </c>
      <c r="BJ587" s="18" t="s">
        <v>81</v>
      </c>
      <c r="BK587" s="201">
        <f>ROUND(I587*H587,2)</f>
        <v>0</v>
      </c>
      <c r="BL587" s="18" t="s">
        <v>145</v>
      </c>
      <c r="BM587" s="200" t="s">
        <v>578</v>
      </c>
    </row>
    <row r="588" spans="1:65" s="2" customFormat="1" ht="19.5">
      <c r="A588" s="35"/>
      <c r="B588" s="36"/>
      <c r="C588" s="37"/>
      <c r="D588" s="202" t="s">
        <v>148</v>
      </c>
      <c r="E588" s="37"/>
      <c r="F588" s="203" t="s">
        <v>577</v>
      </c>
      <c r="G588" s="37"/>
      <c r="H588" s="37"/>
      <c r="I588" s="204"/>
      <c r="J588" s="37"/>
      <c r="K588" s="37"/>
      <c r="L588" s="40"/>
      <c r="M588" s="205"/>
      <c r="N588" s="206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148</v>
      </c>
      <c r="AU588" s="18" t="s">
        <v>146</v>
      </c>
    </row>
    <row r="589" spans="1:65" s="13" customFormat="1" ht="11.25">
      <c r="B589" s="208"/>
      <c r="C589" s="209"/>
      <c r="D589" s="202" t="s">
        <v>152</v>
      </c>
      <c r="E589" s="210" t="s">
        <v>1</v>
      </c>
      <c r="F589" s="211" t="s">
        <v>574</v>
      </c>
      <c r="G589" s="209"/>
      <c r="H589" s="210" t="s">
        <v>1</v>
      </c>
      <c r="I589" s="212"/>
      <c r="J589" s="209"/>
      <c r="K589" s="209"/>
      <c r="L589" s="213"/>
      <c r="M589" s="214"/>
      <c r="N589" s="215"/>
      <c r="O589" s="215"/>
      <c r="P589" s="215"/>
      <c r="Q589" s="215"/>
      <c r="R589" s="215"/>
      <c r="S589" s="215"/>
      <c r="T589" s="216"/>
      <c r="AT589" s="217" t="s">
        <v>152</v>
      </c>
      <c r="AU589" s="217" t="s">
        <v>146</v>
      </c>
      <c r="AV589" s="13" t="s">
        <v>81</v>
      </c>
      <c r="AW589" s="13" t="s">
        <v>30</v>
      </c>
      <c r="AX589" s="13" t="s">
        <v>73</v>
      </c>
      <c r="AY589" s="217" t="s">
        <v>137</v>
      </c>
    </row>
    <row r="590" spans="1:65" s="14" customFormat="1" ht="11.25">
      <c r="B590" s="218"/>
      <c r="C590" s="219"/>
      <c r="D590" s="202" t="s">
        <v>152</v>
      </c>
      <c r="E590" s="220" t="s">
        <v>1</v>
      </c>
      <c r="F590" s="221" t="s">
        <v>193</v>
      </c>
      <c r="G590" s="219"/>
      <c r="H590" s="222">
        <v>7</v>
      </c>
      <c r="I590" s="223"/>
      <c r="J590" s="219"/>
      <c r="K590" s="219"/>
      <c r="L590" s="224"/>
      <c r="M590" s="225"/>
      <c r="N590" s="226"/>
      <c r="O590" s="226"/>
      <c r="P590" s="226"/>
      <c r="Q590" s="226"/>
      <c r="R590" s="226"/>
      <c r="S590" s="226"/>
      <c r="T590" s="227"/>
      <c r="AT590" s="228" t="s">
        <v>152</v>
      </c>
      <c r="AU590" s="228" t="s">
        <v>146</v>
      </c>
      <c r="AV590" s="14" t="s">
        <v>83</v>
      </c>
      <c r="AW590" s="14" t="s">
        <v>30</v>
      </c>
      <c r="AX590" s="14" t="s">
        <v>73</v>
      </c>
      <c r="AY590" s="228" t="s">
        <v>137</v>
      </c>
    </row>
    <row r="591" spans="1:65" s="16" customFormat="1" ht="11.25">
      <c r="B591" s="240"/>
      <c r="C591" s="241"/>
      <c r="D591" s="202" t="s">
        <v>152</v>
      </c>
      <c r="E591" s="242" t="s">
        <v>1</v>
      </c>
      <c r="F591" s="243" t="s">
        <v>202</v>
      </c>
      <c r="G591" s="241"/>
      <c r="H591" s="244">
        <v>7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AT591" s="250" t="s">
        <v>152</v>
      </c>
      <c r="AU591" s="250" t="s">
        <v>146</v>
      </c>
      <c r="AV591" s="16" t="s">
        <v>145</v>
      </c>
      <c r="AW591" s="16" t="s">
        <v>30</v>
      </c>
      <c r="AX591" s="16" t="s">
        <v>81</v>
      </c>
      <c r="AY591" s="250" t="s">
        <v>137</v>
      </c>
    </row>
    <row r="592" spans="1:65" s="2" customFormat="1" ht="24.2" customHeight="1">
      <c r="A592" s="35"/>
      <c r="B592" s="36"/>
      <c r="C592" s="188" t="s">
        <v>579</v>
      </c>
      <c r="D592" s="188" t="s">
        <v>141</v>
      </c>
      <c r="E592" s="189" t="s">
        <v>580</v>
      </c>
      <c r="F592" s="190" t="s">
        <v>581</v>
      </c>
      <c r="G592" s="191" t="s">
        <v>446</v>
      </c>
      <c r="H592" s="192">
        <v>1</v>
      </c>
      <c r="I592" s="193"/>
      <c r="J592" s="194">
        <f>ROUND(I592*H592,2)</f>
        <v>0</v>
      </c>
      <c r="K592" s="195"/>
      <c r="L592" s="40"/>
      <c r="M592" s="196" t="s">
        <v>1</v>
      </c>
      <c r="N592" s="197" t="s">
        <v>38</v>
      </c>
      <c r="O592" s="72"/>
      <c r="P592" s="198">
        <f>O592*H592</f>
        <v>0</v>
      </c>
      <c r="Q592" s="198">
        <v>0</v>
      </c>
      <c r="R592" s="198">
        <f>Q592*H592</f>
        <v>0</v>
      </c>
      <c r="S592" s="198">
        <v>0</v>
      </c>
      <c r="T592" s="199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0" t="s">
        <v>145</v>
      </c>
      <c r="AT592" s="200" t="s">
        <v>141</v>
      </c>
      <c r="AU592" s="200" t="s">
        <v>146</v>
      </c>
      <c r="AY592" s="18" t="s">
        <v>137</v>
      </c>
      <c r="BE592" s="201">
        <f>IF(N592="základní",J592,0)</f>
        <v>0</v>
      </c>
      <c r="BF592" s="201">
        <f>IF(N592="snížená",J592,0)</f>
        <v>0</v>
      </c>
      <c r="BG592" s="201">
        <f>IF(N592="zákl. přenesená",J592,0)</f>
        <v>0</v>
      </c>
      <c r="BH592" s="201">
        <f>IF(N592="sníž. přenesená",J592,0)</f>
        <v>0</v>
      </c>
      <c r="BI592" s="201">
        <f>IF(N592="nulová",J592,0)</f>
        <v>0</v>
      </c>
      <c r="BJ592" s="18" t="s">
        <v>81</v>
      </c>
      <c r="BK592" s="201">
        <f>ROUND(I592*H592,2)</f>
        <v>0</v>
      </c>
      <c r="BL592" s="18" t="s">
        <v>145</v>
      </c>
      <c r="BM592" s="200" t="s">
        <v>582</v>
      </c>
    </row>
    <row r="593" spans="1:65" s="2" customFormat="1" ht="29.25">
      <c r="A593" s="35"/>
      <c r="B593" s="36"/>
      <c r="C593" s="37"/>
      <c r="D593" s="202" t="s">
        <v>148</v>
      </c>
      <c r="E593" s="37"/>
      <c r="F593" s="203" t="s">
        <v>583</v>
      </c>
      <c r="G593" s="37"/>
      <c r="H593" s="37"/>
      <c r="I593" s="204"/>
      <c r="J593" s="37"/>
      <c r="K593" s="37"/>
      <c r="L593" s="40"/>
      <c r="M593" s="205"/>
      <c r="N593" s="206"/>
      <c r="O593" s="72"/>
      <c r="P593" s="72"/>
      <c r="Q593" s="72"/>
      <c r="R593" s="72"/>
      <c r="S593" s="72"/>
      <c r="T593" s="73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148</v>
      </c>
      <c r="AU593" s="18" t="s">
        <v>146</v>
      </c>
    </row>
    <row r="594" spans="1:65" s="13" customFormat="1" ht="11.25">
      <c r="B594" s="208"/>
      <c r="C594" s="209"/>
      <c r="D594" s="202" t="s">
        <v>152</v>
      </c>
      <c r="E594" s="210" t="s">
        <v>1</v>
      </c>
      <c r="F594" s="211" t="s">
        <v>584</v>
      </c>
      <c r="G594" s="209"/>
      <c r="H594" s="210" t="s">
        <v>1</v>
      </c>
      <c r="I594" s="212"/>
      <c r="J594" s="209"/>
      <c r="K594" s="209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152</v>
      </c>
      <c r="AU594" s="217" t="s">
        <v>146</v>
      </c>
      <c r="AV594" s="13" t="s">
        <v>81</v>
      </c>
      <c r="AW594" s="13" t="s">
        <v>30</v>
      </c>
      <c r="AX594" s="13" t="s">
        <v>73</v>
      </c>
      <c r="AY594" s="217" t="s">
        <v>137</v>
      </c>
    </row>
    <row r="595" spans="1:65" s="14" customFormat="1" ht="11.25">
      <c r="B595" s="218"/>
      <c r="C595" s="219"/>
      <c r="D595" s="202" t="s">
        <v>152</v>
      </c>
      <c r="E595" s="220" t="s">
        <v>1</v>
      </c>
      <c r="F595" s="221" t="s">
        <v>81</v>
      </c>
      <c r="G595" s="219"/>
      <c r="H595" s="222">
        <v>1</v>
      </c>
      <c r="I595" s="223"/>
      <c r="J595" s="219"/>
      <c r="K595" s="219"/>
      <c r="L595" s="224"/>
      <c r="M595" s="225"/>
      <c r="N595" s="226"/>
      <c r="O595" s="226"/>
      <c r="P595" s="226"/>
      <c r="Q595" s="226"/>
      <c r="R595" s="226"/>
      <c r="S595" s="226"/>
      <c r="T595" s="227"/>
      <c r="AT595" s="228" t="s">
        <v>152</v>
      </c>
      <c r="AU595" s="228" t="s">
        <v>146</v>
      </c>
      <c r="AV595" s="14" t="s">
        <v>83</v>
      </c>
      <c r="AW595" s="14" t="s">
        <v>30</v>
      </c>
      <c r="AX595" s="14" t="s">
        <v>73</v>
      </c>
      <c r="AY595" s="228" t="s">
        <v>137</v>
      </c>
    </row>
    <row r="596" spans="1:65" s="16" customFormat="1" ht="11.25">
      <c r="B596" s="240"/>
      <c r="C596" s="241"/>
      <c r="D596" s="202" t="s">
        <v>152</v>
      </c>
      <c r="E596" s="242" t="s">
        <v>1</v>
      </c>
      <c r="F596" s="243" t="s">
        <v>202</v>
      </c>
      <c r="G596" s="241"/>
      <c r="H596" s="244">
        <v>1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AT596" s="250" t="s">
        <v>152</v>
      </c>
      <c r="AU596" s="250" t="s">
        <v>146</v>
      </c>
      <c r="AV596" s="16" t="s">
        <v>145</v>
      </c>
      <c r="AW596" s="16" t="s">
        <v>30</v>
      </c>
      <c r="AX596" s="16" t="s">
        <v>81</v>
      </c>
      <c r="AY596" s="250" t="s">
        <v>137</v>
      </c>
    </row>
    <row r="597" spans="1:65" s="2" customFormat="1" ht="24.2" customHeight="1">
      <c r="A597" s="35"/>
      <c r="B597" s="36"/>
      <c r="C597" s="251" t="s">
        <v>585</v>
      </c>
      <c r="D597" s="251" t="s">
        <v>403</v>
      </c>
      <c r="E597" s="252" t="s">
        <v>586</v>
      </c>
      <c r="F597" s="253" t="s">
        <v>587</v>
      </c>
      <c r="G597" s="254" t="s">
        <v>446</v>
      </c>
      <c r="H597" s="255">
        <v>1</v>
      </c>
      <c r="I597" s="256"/>
      <c r="J597" s="257">
        <f>ROUND(I597*H597,2)</f>
        <v>0</v>
      </c>
      <c r="K597" s="258"/>
      <c r="L597" s="259"/>
      <c r="M597" s="260" t="s">
        <v>1</v>
      </c>
      <c r="N597" s="261" t="s">
        <v>38</v>
      </c>
      <c r="O597" s="72"/>
      <c r="P597" s="198">
        <f>O597*H597</f>
        <v>0</v>
      </c>
      <c r="Q597" s="198">
        <v>8.0000000000000002E-3</v>
      </c>
      <c r="R597" s="198">
        <f>Q597*H597</f>
        <v>8.0000000000000002E-3</v>
      </c>
      <c r="S597" s="198">
        <v>0</v>
      </c>
      <c r="T597" s="199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0" t="s">
        <v>203</v>
      </c>
      <c r="AT597" s="200" t="s">
        <v>403</v>
      </c>
      <c r="AU597" s="200" t="s">
        <v>146</v>
      </c>
      <c r="AY597" s="18" t="s">
        <v>137</v>
      </c>
      <c r="BE597" s="201">
        <f>IF(N597="základní",J597,0)</f>
        <v>0</v>
      </c>
      <c r="BF597" s="201">
        <f>IF(N597="snížená",J597,0)</f>
        <v>0</v>
      </c>
      <c r="BG597" s="201">
        <f>IF(N597="zákl. přenesená",J597,0)</f>
        <v>0</v>
      </c>
      <c r="BH597" s="201">
        <f>IF(N597="sníž. přenesená",J597,0)</f>
        <v>0</v>
      </c>
      <c r="BI597" s="201">
        <f>IF(N597="nulová",J597,0)</f>
        <v>0</v>
      </c>
      <c r="BJ597" s="18" t="s">
        <v>81</v>
      </c>
      <c r="BK597" s="201">
        <f>ROUND(I597*H597,2)</f>
        <v>0</v>
      </c>
      <c r="BL597" s="18" t="s">
        <v>145</v>
      </c>
      <c r="BM597" s="200" t="s">
        <v>588</v>
      </c>
    </row>
    <row r="598" spans="1:65" s="2" customFormat="1" ht="19.5">
      <c r="A598" s="35"/>
      <c r="B598" s="36"/>
      <c r="C598" s="37"/>
      <c r="D598" s="202" t="s">
        <v>148</v>
      </c>
      <c r="E598" s="37"/>
      <c r="F598" s="203" t="s">
        <v>587</v>
      </c>
      <c r="G598" s="37"/>
      <c r="H598" s="37"/>
      <c r="I598" s="204"/>
      <c r="J598" s="37"/>
      <c r="K598" s="37"/>
      <c r="L598" s="40"/>
      <c r="M598" s="205"/>
      <c r="N598" s="206"/>
      <c r="O598" s="72"/>
      <c r="P598" s="72"/>
      <c r="Q598" s="72"/>
      <c r="R598" s="72"/>
      <c r="S598" s="72"/>
      <c r="T598" s="73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148</v>
      </c>
      <c r="AU598" s="18" t="s">
        <v>146</v>
      </c>
    </row>
    <row r="599" spans="1:65" s="13" customFormat="1" ht="11.25">
      <c r="B599" s="208"/>
      <c r="C599" s="209"/>
      <c r="D599" s="202" t="s">
        <v>152</v>
      </c>
      <c r="E599" s="210" t="s">
        <v>1</v>
      </c>
      <c r="F599" s="211" t="s">
        <v>584</v>
      </c>
      <c r="G599" s="209"/>
      <c r="H599" s="210" t="s">
        <v>1</v>
      </c>
      <c r="I599" s="212"/>
      <c r="J599" s="209"/>
      <c r="K599" s="209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152</v>
      </c>
      <c r="AU599" s="217" t="s">
        <v>146</v>
      </c>
      <c r="AV599" s="13" t="s">
        <v>81</v>
      </c>
      <c r="AW599" s="13" t="s">
        <v>30</v>
      </c>
      <c r="AX599" s="13" t="s">
        <v>73</v>
      </c>
      <c r="AY599" s="217" t="s">
        <v>137</v>
      </c>
    </row>
    <row r="600" spans="1:65" s="14" customFormat="1" ht="11.25">
      <c r="B600" s="218"/>
      <c r="C600" s="219"/>
      <c r="D600" s="202" t="s">
        <v>152</v>
      </c>
      <c r="E600" s="220" t="s">
        <v>1</v>
      </c>
      <c r="F600" s="221" t="s">
        <v>81</v>
      </c>
      <c r="G600" s="219"/>
      <c r="H600" s="222">
        <v>1</v>
      </c>
      <c r="I600" s="223"/>
      <c r="J600" s="219"/>
      <c r="K600" s="219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152</v>
      </c>
      <c r="AU600" s="228" t="s">
        <v>146</v>
      </c>
      <c r="AV600" s="14" t="s">
        <v>83</v>
      </c>
      <c r="AW600" s="14" t="s">
        <v>30</v>
      </c>
      <c r="AX600" s="14" t="s">
        <v>73</v>
      </c>
      <c r="AY600" s="228" t="s">
        <v>137</v>
      </c>
    </row>
    <row r="601" spans="1:65" s="16" customFormat="1" ht="11.25">
      <c r="B601" s="240"/>
      <c r="C601" s="241"/>
      <c r="D601" s="202" t="s">
        <v>152</v>
      </c>
      <c r="E601" s="242" t="s">
        <v>1</v>
      </c>
      <c r="F601" s="243" t="s">
        <v>202</v>
      </c>
      <c r="G601" s="241"/>
      <c r="H601" s="244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AT601" s="250" t="s">
        <v>152</v>
      </c>
      <c r="AU601" s="250" t="s">
        <v>146</v>
      </c>
      <c r="AV601" s="16" t="s">
        <v>145</v>
      </c>
      <c r="AW601" s="16" t="s">
        <v>30</v>
      </c>
      <c r="AX601" s="16" t="s">
        <v>81</v>
      </c>
      <c r="AY601" s="250" t="s">
        <v>137</v>
      </c>
    </row>
    <row r="602" spans="1:65" s="12" customFormat="1" ht="20.85" customHeight="1">
      <c r="B602" s="172"/>
      <c r="C602" s="173"/>
      <c r="D602" s="174" t="s">
        <v>72</v>
      </c>
      <c r="E602" s="186" t="s">
        <v>589</v>
      </c>
      <c r="F602" s="186" t="s">
        <v>590</v>
      </c>
      <c r="G602" s="173"/>
      <c r="H602" s="173"/>
      <c r="I602" s="176"/>
      <c r="J602" s="187">
        <f>BK602</f>
        <v>0</v>
      </c>
      <c r="K602" s="173"/>
      <c r="L602" s="178"/>
      <c r="M602" s="179"/>
      <c r="N602" s="180"/>
      <c r="O602" s="180"/>
      <c r="P602" s="181">
        <f>SUM(P603:P737)</f>
        <v>0</v>
      </c>
      <c r="Q602" s="180"/>
      <c r="R602" s="181">
        <f>SUM(R603:R737)</f>
        <v>2.0100104000000001</v>
      </c>
      <c r="S602" s="180"/>
      <c r="T602" s="182">
        <f>SUM(T603:T737)</f>
        <v>0</v>
      </c>
      <c r="AR602" s="183" t="s">
        <v>81</v>
      </c>
      <c r="AT602" s="184" t="s">
        <v>72</v>
      </c>
      <c r="AU602" s="184" t="s">
        <v>83</v>
      </c>
      <c r="AY602" s="183" t="s">
        <v>137</v>
      </c>
      <c r="BK602" s="185">
        <f>SUM(BK603:BK737)</f>
        <v>0</v>
      </c>
    </row>
    <row r="603" spans="1:65" s="2" customFormat="1" ht="24.2" customHeight="1">
      <c r="A603" s="35"/>
      <c r="B603" s="36"/>
      <c r="C603" s="188" t="s">
        <v>591</v>
      </c>
      <c r="D603" s="188" t="s">
        <v>141</v>
      </c>
      <c r="E603" s="189" t="s">
        <v>592</v>
      </c>
      <c r="F603" s="190" t="s">
        <v>593</v>
      </c>
      <c r="G603" s="191" t="s">
        <v>196</v>
      </c>
      <c r="H603" s="192">
        <v>54</v>
      </c>
      <c r="I603" s="193"/>
      <c r="J603" s="194">
        <f>ROUND(I603*H603,2)</f>
        <v>0</v>
      </c>
      <c r="K603" s="195"/>
      <c r="L603" s="40"/>
      <c r="M603" s="196" t="s">
        <v>1</v>
      </c>
      <c r="N603" s="197" t="s">
        <v>38</v>
      </c>
      <c r="O603" s="72"/>
      <c r="P603" s="198">
        <f>O603*H603</f>
        <v>0</v>
      </c>
      <c r="Q603" s="198">
        <v>0</v>
      </c>
      <c r="R603" s="198">
        <f>Q603*H603</f>
        <v>0</v>
      </c>
      <c r="S603" s="198">
        <v>0</v>
      </c>
      <c r="T603" s="199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0" t="s">
        <v>145</v>
      </c>
      <c r="AT603" s="200" t="s">
        <v>141</v>
      </c>
      <c r="AU603" s="200" t="s">
        <v>146</v>
      </c>
      <c r="AY603" s="18" t="s">
        <v>137</v>
      </c>
      <c r="BE603" s="201">
        <f>IF(N603="základní",J603,0)</f>
        <v>0</v>
      </c>
      <c r="BF603" s="201">
        <f>IF(N603="snížená",J603,0)</f>
        <v>0</v>
      </c>
      <c r="BG603" s="201">
        <f>IF(N603="zákl. přenesená",J603,0)</f>
        <v>0</v>
      </c>
      <c r="BH603" s="201">
        <f>IF(N603="sníž. přenesená",J603,0)</f>
        <v>0</v>
      </c>
      <c r="BI603" s="201">
        <f>IF(N603="nulová",J603,0)</f>
        <v>0</v>
      </c>
      <c r="BJ603" s="18" t="s">
        <v>81</v>
      </c>
      <c r="BK603" s="201">
        <f>ROUND(I603*H603,2)</f>
        <v>0</v>
      </c>
      <c r="BL603" s="18" t="s">
        <v>145</v>
      </c>
      <c r="BM603" s="200" t="s">
        <v>594</v>
      </c>
    </row>
    <row r="604" spans="1:65" s="2" customFormat="1" ht="29.25">
      <c r="A604" s="35"/>
      <c r="B604" s="36"/>
      <c r="C604" s="37"/>
      <c r="D604" s="202" t="s">
        <v>148</v>
      </c>
      <c r="E604" s="37"/>
      <c r="F604" s="203" t="s">
        <v>595</v>
      </c>
      <c r="G604" s="37"/>
      <c r="H604" s="37"/>
      <c r="I604" s="204"/>
      <c r="J604" s="37"/>
      <c r="K604" s="37"/>
      <c r="L604" s="40"/>
      <c r="M604" s="205"/>
      <c r="N604" s="206"/>
      <c r="O604" s="72"/>
      <c r="P604" s="72"/>
      <c r="Q604" s="72"/>
      <c r="R604" s="72"/>
      <c r="S604" s="72"/>
      <c r="T604" s="73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148</v>
      </c>
      <c r="AU604" s="18" t="s">
        <v>146</v>
      </c>
    </row>
    <row r="605" spans="1:65" s="13" customFormat="1" ht="11.25">
      <c r="B605" s="208"/>
      <c r="C605" s="209"/>
      <c r="D605" s="202" t="s">
        <v>152</v>
      </c>
      <c r="E605" s="210" t="s">
        <v>1</v>
      </c>
      <c r="F605" s="211" t="s">
        <v>596</v>
      </c>
      <c r="G605" s="209"/>
      <c r="H605" s="210" t="s">
        <v>1</v>
      </c>
      <c r="I605" s="212"/>
      <c r="J605" s="209"/>
      <c r="K605" s="209"/>
      <c r="L605" s="213"/>
      <c r="M605" s="214"/>
      <c r="N605" s="215"/>
      <c r="O605" s="215"/>
      <c r="P605" s="215"/>
      <c r="Q605" s="215"/>
      <c r="R605" s="215"/>
      <c r="S605" s="215"/>
      <c r="T605" s="216"/>
      <c r="AT605" s="217" t="s">
        <v>152</v>
      </c>
      <c r="AU605" s="217" t="s">
        <v>146</v>
      </c>
      <c r="AV605" s="13" t="s">
        <v>81</v>
      </c>
      <c r="AW605" s="13" t="s">
        <v>30</v>
      </c>
      <c r="AX605" s="13" t="s">
        <v>73</v>
      </c>
      <c r="AY605" s="217" t="s">
        <v>137</v>
      </c>
    </row>
    <row r="606" spans="1:65" s="14" customFormat="1" ht="11.25">
      <c r="B606" s="218"/>
      <c r="C606" s="219"/>
      <c r="D606" s="202" t="s">
        <v>152</v>
      </c>
      <c r="E606" s="220" t="s">
        <v>1</v>
      </c>
      <c r="F606" s="221" t="s">
        <v>597</v>
      </c>
      <c r="G606" s="219"/>
      <c r="H606" s="222">
        <v>6</v>
      </c>
      <c r="I606" s="223"/>
      <c r="J606" s="219"/>
      <c r="K606" s="219"/>
      <c r="L606" s="224"/>
      <c r="M606" s="225"/>
      <c r="N606" s="226"/>
      <c r="O606" s="226"/>
      <c r="P606" s="226"/>
      <c r="Q606" s="226"/>
      <c r="R606" s="226"/>
      <c r="S606" s="226"/>
      <c r="T606" s="227"/>
      <c r="AT606" s="228" t="s">
        <v>152</v>
      </c>
      <c r="AU606" s="228" t="s">
        <v>146</v>
      </c>
      <c r="AV606" s="14" t="s">
        <v>83</v>
      </c>
      <c r="AW606" s="14" t="s">
        <v>30</v>
      </c>
      <c r="AX606" s="14" t="s">
        <v>73</v>
      </c>
      <c r="AY606" s="228" t="s">
        <v>137</v>
      </c>
    </row>
    <row r="607" spans="1:65" s="14" customFormat="1" ht="11.25">
      <c r="B607" s="218"/>
      <c r="C607" s="219"/>
      <c r="D607" s="202" t="s">
        <v>152</v>
      </c>
      <c r="E607" s="220" t="s">
        <v>1</v>
      </c>
      <c r="F607" s="221" t="s">
        <v>598</v>
      </c>
      <c r="G607" s="219"/>
      <c r="H607" s="222">
        <v>8</v>
      </c>
      <c r="I607" s="223"/>
      <c r="J607" s="219"/>
      <c r="K607" s="219"/>
      <c r="L607" s="224"/>
      <c r="M607" s="225"/>
      <c r="N607" s="226"/>
      <c r="O607" s="226"/>
      <c r="P607" s="226"/>
      <c r="Q607" s="226"/>
      <c r="R607" s="226"/>
      <c r="S607" s="226"/>
      <c r="T607" s="227"/>
      <c r="AT607" s="228" t="s">
        <v>152</v>
      </c>
      <c r="AU607" s="228" t="s">
        <v>146</v>
      </c>
      <c r="AV607" s="14" t="s">
        <v>83</v>
      </c>
      <c r="AW607" s="14" t="s">
        <v>30</v>
      </c>
      <c r="AX607" s="14" t="s">
        <v>73</v>
      </c>
      <c r="AY607" s="228" t="s">
        <v>137</v>
      </c>
    </row>
    <row r="608" spans="1:65" s="14" customFormat="1" ht="11.25">
      <c r="B608" s="218"/>
      <c r="C608" s="219"/>
      <c r="D608" s="202" t="s">
        <v>152</v>
      </c>
      <c r="E608" s="220" t="s">
        <v>1</v>
      </c>
      <c r="F608" s="221" t="s">
        <v>599</v>
      </c>
      <c r="G608" s="219"/>
      <c r="H608" s="222">
        <v>4.5</v>
      </c>
      <c r="I608" s="223"/>
      <c r="J608" s="219"/>
      <c r="K608" s="219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152</v>
      </c>
      <c r="AU608" s="228" t="s">
        <v>146</v>
      </c>
      <c r="AV608" s="14" t="s">
        <v>83</v>
      </c>
      <c r="AW608" s="14" t="s">
        <v>30</v>
      </c>
      <c r="AX608" s="14" t="s">
        <v>73</v>
      </c>
      <c r="AY608" s="228" t="s">
        <v>137</v>
      </c>
    </row>
    <row r="609" spans="1:65" s="14" customFormat="1" ht="11.25">
      <c r="B609" s="218"/>
      <c r="C609" s="219"/>
      <c r="D609" s="202" t="s">
        <v>152</v>
      </c>
      <c r="E609" s="220" t="s">
        <v>1</v>
      </c>
      <c r="F609" s="221" t="s">
        <v>600</v>
      </c>
      <c r="G609" s="219"/>
      <c r="H609" s="222">
        <v>9.5</v>
      </c>
      <c r="I609" s="223"/>
      <c r="J609" s="219"/>
      <c r="K609" s="219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152</v>
      </c>
      <c r="AU609" s="228" t="s">
        <v>146</v>
      </c>
      <c r="AV609" s="14" t="s">
        <v>83</v>
      </c>
      <c r="AW609" s="14" t="s">
        <v>30</v>
      </c>
      <c r="AX609" s="14" t="s">
        <v>73</v>
      </c>
      <c r="AY609" s="228" t="s">
        <v>137</v>
      </c>
    </row>
    <row r="610" spans="1:65" s="14" customFormat="1" ht="11.25">
      <c r="B610" s="218"/>
      <c r="C610" s="219"/>
      <c r="D610" s="202" t="s">
        <v>152</v>
      </c>
      <c r="E610" s="220" t="s">
        <v>1</v>
      </c>
      <c r="F610" s="221" t="s">
        <v>600</v>
      </c>
      <c r="G610" s="219"/>
      <c r="H610" s="222">
        <v>9.5</v>
      </c>
      <c r="I610" s="223"/>
      <c r="J610" s="219"/>
      <c r="K610" s="219"/>
      <c r="L610" s="224"/>
      <c r="M610" s="225"/>
      <c r="N610" s="226"/>
      <c r="O610" s="226"/>
      <c r="P610" s="226"/>
      <c r="Q610" s="226"/>
      <c r="R610" s="226"/>
      <c r="S610" s="226"/>
      <c r="T610" s="227"/>
      <c r="AT610" s="228" t="s">
        <v>152</v>
      </c>
      <c r="AU610" s="228" t="s">
        <v>146</v>
      </c>
      <c r="AV610" s="14" t="s">
        <v>83</v>
      </c>
      <c r="AW610" s="14" t="s">
        <v>30</v>
      </c>
      <c r="AX610" s="14" t="s">
        <v>73</v>
      </c>
      <c r="AY610" s="228" t="s">
        <v>137</v>
      </c>
    </row>
    <row r="611" spans="1:65" s="14" customFormat="1" ht="11.25">
      <c r="B611" s="218"/>
      <c r="C611" s="219"/>
      <c r="D611" s="202" t="s">
        <v>152</v>
      </c>
      <c r="E611" s="220" t="s">
        <v>1</v>
      </c>
      <c r="F611" s="221" t="s">
        <v>601</v>
      </c>
      <c r="G611" s="219"/>
      <c r="H611" s="222">
        <v>7.5</v>
      </c>
      <c r="I611" s="223"/>
      <c r="J611" s="219"/>
      <c r="K611" s="219"/>
      <c r="L611" s="224"/>
      <c r="M611" s="225"/>
      <c r="N611" s="226"/>
      <c r="O611" s="226"/>
      <c r="P611" s="226"/>
      <c r="Q611" s="226"/>
      <c r="R611" s="226"/>
      <c r="S611" s="226"/>
      <c r="T611" s="227"/>
      <c r="AT611" s="228" t="s">
        <v>152</v>
      </c>
      <c r="AU611" s="228" t="s">
        <v>146</v>
      </c>
      <c r="AV611" s="14" t="s">
        <v>83</v>
      </c>
      <c r="AW611" s="14" t="s">
        <v>30</v>
      </c>
      <c r="AX611" s="14" t="s">
        <v>73</v>
      </c>
      <c r="AY611" s="228" t="s">
        <v>137</v>
      </c>
    </row>
    <row r="612" spans="1:65" s="14" customFormat="1" ht="11.25">
      <c r="B612" s="218"/>
      <c r="C612" s="219"/>
      <c r="D612" s="202" t="s">
        <v>152</v>
      </c>
      <c r="E612" s="220" t="s">
        <v>1</v>
      </c>
      <c r="F612" s="221" t="s">
        <v>602</v>
      </c>
      <c r="G612" s="219"/>
      <c r="H612" s="222">
        <v>4</v>
      </c>
      <c r="I612" s="223"/>
      <c r="J612" s="219"/>
      <c r="K612" s="219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152</v>
      </c>
      <c r="AU612" s="228" t="s">
        <v>146</v>
      </c>
      <c r="AV612" s="14" t="s">
        <v>83</v>
      </c>
      <c r="AW612" s="14" t="s">
        <v>30</v>
      </c>
      <c r="AX612" s="14" t="s">
        <v>73</v>
      </c>
      <c r="AY612" s="228" t="s">
        <v>137</v>
      </c>
    </row>
    <row r="613" spans="1:65" s="14" customFormat="1" ht="11.25">
      <c r="B613" s="218"/>
      <c r="C613" s="219"/>
      <c r="D613" s="202" t="s">
        <v>152</v>
      </c>
      <c r="E613" s="220" t="s">
        <v>1</v>
      </c>
      <c r="F613" s="221" t="s">
        <v>603</v>
      </c>
      <c r="G613" s="219"/>
      <c r="H613" s="222">
        <v>2.5</v>
      </c>
      <c r="I613" s="223"/>
      <c r="J613" s="219"/>
      <c r="K613" s="219"/>
      <c r="L613" s="224"/>
      <c r="M613" s="225"/>
      <c r="N613" s="226"/>
      <c r="O613" s="226"/>
      <c r="P613" s="226"/>
      <c r="Q613" s="226"/>
      <c r="R613" s="226"/>
      <c r="S613" s="226"/>
      <c r="T613" s="227"/>
      <c r="AT613" s="228" t="s">
        <v>152</v>
      </c>
      <c r="AU613" s="228" t="s">
        <v>146</v>
      </c>
      <c r="AV613" s="14" t="s">
        <v>83</v>
      </c>
      <c r="AW613" s="14" t="s">
        <v>30</v>
      </c>
      <c r="AX613" s="14" t="s">
        <v>73</v>
      </c>
      <c r="AY613" s="228" t="s">
        <v>137</v>
      </c>
    </row>
    <row r="614" spans="1:65" s="14" customFormat="1" ht="11.25">
      <c r="B614" s="218"/>
      <c r="C614" s="219"/>
      <c r="D614" s="202" t="s">
        <v>152</v>
      </c>
      <c r="E614" s="220" t="s">
        <v>1</v>
      </c>
      <c r="F614" s="221" t="s">
        <v>603</v>
      </c>
      <c r="G614" s="219"/>
      <c r="H614" s="222">
        <v>2.5</v>
      </c>
      <c r="I614" s="223"/>
      <c r="J614" s="219"/>
      <c r="K614" s="219"/>
      <c r="L614" s="224"/>
      <c r="M614" s="225"/>
      <c r="N614" s="226"/>
      <c r="O614" s="226"/>
      <c r="P614" s="226"/>
      <c r="Q614" s="226"/>
      <c r="R614" s="226"/>
      <c r="S614" s="226"/>
      <c r="T614" s="227"/>
      <c r="AT614" s="228" t="s">
        <v>152</v>
      </c>
      <c r="AU614" s="228" t="s">
        <v>146</v>
      </c>
      <c r="AV614" s="14" t="s">
        <v>83</v>
      </c>
      <c r="AW614" s="14" t="s">
        <v>30</v>
      </c>
      <c r="AX614" s="14" t="s">
        <v>73</v>
      </c>
      <c r="AY614" s="228" t="s">
        <v>137</v>
      </c>
    </row>
    <row r="615" spans="1:65" s="16" customFormat="1" ht="11.25">
      <c r="B615" s="240"/>
      <c r="C615" s="241"/>
      <c r="D615" s="202" t="s">
        <v>152</v>
      </c>
      <c r="E615" s="242" t="s">
        <v>1</v>
      </c>
      <c r="F615" s="243" t="s">
        <v>202</v>
      </c>
      <c r="G615" s="241"/>
      <c r="H615" s="244">
        <v>54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AT615" s="250" t="s">
        <v>152</v>
      </c>
      <c r="AU615" s="250" t="s">
        <v>146</v>
      </c>
      <c r="AV615" s="16" t="s">
        <v>145</v>
      </c>
      <c r="AW615" s="16" t="s">
        <v>30</v>
      </c>
      <c r="AX615" s="16" t="s">
        <v>81</v>
      </c>
      <c r="AY615" s="250" t="s">
        <v>137</v>
      </c>
    </row>
    <row r="616" spans="1:65" s="2" customFormat="1" ht="24.2" customHeight="1">
      <c r="A616" s="35"/>
      <c r="B616" s="36"/>
      <c r="C616" s="251" t="s">
        <v>604</v>
      </c>
      <c r="D616" s="251" t="s">
        <v>403</v>
      </c>
      <c r="E616" s="252" t="s">
        <v>605</v>
      </c>
      <c r="F616" s="253" t="s">
        <v>606</v>
      </c>
      <c r="G616" s="254" t="s">
        <v>196</v>
      </c>
      <c r="H616" s="255">
        <v>55.62</v>
      </c>
      <c r="I616" s="256"/>
      <c r="J616" s="257">
        <f>ROUND(I616*H616,2)</f>
        <v>0</v>
      </c>
      <c r="K616" s="258"/>
      <c r="L616" s="259"/>
      <c r="M616" s="260" t="s">
        <v>1</v>
      </c>
      <c r="N616" s="261" t="s">
        <v>38</v>
      </c>
      <c r="O616" s="72"/>
      <c r="P616" s="198">
        <f>O616*H616</f>
        <v>0</v>
      </c>
      <c r="Q616" s="198">
        <v>2.7999999999999998E-4</v>
      </c>
      <c r="R616" s="198">
        <f>Q616*H616</f>
        <v>1.5573599999999998E-2</v>
      </c>
      <c r="S616" s="198">
        <v>0</v>
      </c>
      <c r="T616" s="199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0" t="s">
        <v>203</v>
      </c>
      <c r="AT616" s="200" t="s">
        <v>403</v>
      </c>
      <c r="AU616" s="200" t="s">
        <v>146</v>
      </c>
      <c r="AY616" s="18" t="s">
        <v>137</v>
      </c>
      <c r="BE616" s="201">
        <f>IF(N616="základní",J616,0)</f>
        <v>0</v>
      </c>
      <c r="BF616" s="201">
        <f>IF(N616="snížená",J616,0)</f>
        <v>0</v>
      </c>
      <c r="BG616" s="201">
        <f>IF(N616="zákl. přenesená",J616,0)</f>
        <v>0</v>
      </c>
      <c r="BH616" s="201">
        <f>IF(N616="sníž. přenesená",J616,0)</f>
        <v>0</v>
      </c>
      <c r="BI616" s="201">
        <f>IF(N616="nulová",J616,0)</f>
        <v>0</v>
      </c>
      <c r="BJ616" s="18" t="s">
        <v>81</v>
      </c>
      <c r="BK616" s="201">
        <f>ROUND(I616*H616,2)</f>
        <v>0</v>
      </c>
      <c r="BL616" s="18" t="s">
        <v>145</v>
      </c>
      <c r="BM616" s="200" t="s">
        <v>607</v>
      </c>
    </row>
    <row r="617" spans="1:65" s="2" customFormat="1" ht="11.25">
      <c r="A617" s="35"/>
      <c r="B617" s="36"/>
      <c r="C617" s="37"/>
      <c r="D617" s="202" t="s">
        <v>148</v>
      </c>
      <c r="E617" s="37"/>
      <c r="F617" s="203" t="s">
        <v>606</v>
      </c>
      <c r="G617" s="37"/>
      <c r="H617" s="37"/>
      <c r="I617" s="204"/>
      <c r="J617" s="37"/>
      <c r="K617" s="37"/>
      <c r="L617" s="40"/>
      <c r="M617" s="205"/>
      <c r="N617" s="206"/>
      <c r="O617" s="72"/>
      <c r="P617" s="72"/>
      <c r="Q617" s="72"/>
      <c r="R617" s="72"/>
      <c r="S617" s="72"/>
      <c r="T617" s="73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8" t="s">
        <v>148</v>
      </c>
      <c r="AU617" s="18" t="s">
        <v>146</v>
      </c>
    </row>
    <row r="618" spans="1:65" s="13" customFormat="1" ht="11.25">
      <c r="B618" s="208"/>
      <c r="C618" s="209"/>
      <c r="D618" s="202" t="s">
        <v>152</v>
      </c>
      <c r="E618" s="210" t="s">
        <v>1</v>
      </c>
      <c r="F618" s="211" t="s">
        <v>596</v>
      </c>
      <c r="G618" s="209"/>
      <c r="H618" s="210" t="s">
        <v>1</v>
      </c>
      <c r="I618" s="212"/>
      <c r="J618" s="209"/>
      <c r="K618" s="209"/>
      <c r="L618" s="213"/>
      <c r="M618" s="214"/>
      <c r="N618" s="215"/>
      <c r="O618" s="215"/>
      <c r="P618" s="215"/>
      <c r="Q618" s="215"/>
      <c r="R618" s="215"/>
      <c r="S618" s="215"/>
      <c r="T618" s="216"/>
      <c r="AT618" s="217" t="s">
        <v>152</v>
      </c>
      <c r="AU618" s="217" t="s">
        <v>146</v>
      </c>
      <c r="AV618" s="13" t="s">
        <v>81</v>
      </c>
      <c r="AW618" s="13" t="s">
        <v>30</v>
      </c>
      <c r="AX618" s="13" t="s">
        <v>73</v>
      </c>
      <c r="AY618" s="217" t="s">
        <v>137</v>
      </c>
    </row>
    <row r="619" spans="1:65" s="14" customFormat="1" ht="11.25">
      <c r="B619" s="218"/>
      <c r="C619" s="219"/>
      <c r="D619" s="202" t="s">
        <v>152</v>
      </c>
      <c r="E619" s="220" t="s">
        <v>1</v>
      </c>
      <c r="F619" s="221" t="s">
        <v>608</v>
      </c>
      <c r="G619" s="219"/>
      <c r="H619" s="222">
        <v>54</v>
      </c>
      <c r="I619" s="223"/>
      <c r="J619" s="219"/>
      <c r="K619" s="219"/>
      <c r="L619" s="224"/>
      <c r="M619" s="225"/>
      <c r="N619" s="226"/>
      <c r="O619" s="226"/>
      <c r="P619" s="226"/>
      <c r="Q619" s="226"/>
      <c r="R619" s="226"/>
      <c r="S619" s="226"/>
      <c r="T619" s="227"/>
      <c r="AT619" s="228" t="s">
        <v>152</v>
      </c>
      <c r="AU619" s="228" t="s">
        <v>146</v>
      </c>
      <c r="AV619" s="14" t="s">
        <v>83</v>
      </c>
      <c r="AW619" s="14" t="s">
        <v>30</v>
      </c>
      <c r="AX619" s="14" t="s">
        <v>73</v>
      </c>
      <c r="AY619" s="228" t="s">
        <v>137</v>
      </c>
    </row>
    <row r="620" spans="1:65" s="16" customFormat="1" ht="11.25">
      <c r="B620" s="240"/>
      <c r="C620" s="241"/>
      <c r="D620" s="202" t="s">
        <v>152</v>
      </c>
      <c r="E620" s="242" t="s">
        <v>1</v>
      </c>
      <c r="F620" s="243" t="s">
        <v>202</v>
      </c>
      <c r="G620" s="241"/>
      <c r="H620" s="244">
        <v>54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AT620" s="250" t="s">
        <v>152</v>
      </c>
      <c r="AU620" s="250" t="s">
        <v>146</v>
      </c>
      <c r="AV620" s="16" t="s">
        <v>145</v>
      </c>
      <c r="AW620" s="16" t="s">
        <v>30</v>
      </c>
      <c r="AX620" s="16" t="s">
        <v>81</v>
      </c>
      <c r="AY620" s="250" t="s">
        <v>137</v>
      </c>
    </row>
    <row r="621" spans="1:65" s="14" customFormat="1" ht="11.25">
      <c r="B621" s="218"/>
      <c r="C621" s="219"/>
      <c r="D621" s="202" t="s">
        <v>152</v>
      </c>
      <c r="E621" s="219"/>
      <c r="F621" s="221" t="s">
        <v>609</v>
      </c>
      <c r="G621" s="219"/>
      <c r="H621" s="222">
        <v>55.62</v>
      </c>
      <c r="I621" s="223"/>
      <c r="J621" s="219"/>
      <c r="K621" s="219"/>
      <c r="L621" s="224"/>
      <c r="M621" s="225"/>
      <c r="N621" s="226"/>
      <c r="O621" s="226"/>
      <c r="P621" s="226"/>
      <c r="Q621" s="226"/>
      <c r="R621" s="226"/>
      <c r="S621" s="226"/>
      <c r="T621" s="227"/>
      <c r="AT621" s="228" t="s">
        <v>152</v>
      </c>
      <c r="AU621" s="228" t="s">
        <v>146</v>
      </c>
      <c r="AV621" s="14" t="s">
        <v>83</v>
      </c>
      <c r="AW621" s="14" t="s">
        <v>4</v>
      </c>
      <c r="AX621" s="14" t="s">
        <v>81</v>
      </c>
      <c r="AY621" s="228" t="s">
        <v>137</v>
      </c>
    </row>
    <row r="622" spans="1:65" s="2" customFormat="1" ht="24.2" customHeight="1">
      <c r="A622" s="35"/>
      <c r="B622" s="36"/>
      <c r="C622" s="188" t="s">
        <v>610</v>
      </c>
      <c r="D622" s="188" t="s">
        <v>141</v>
      </c>
      <c r="E622" s="189" t="s">
        <v>611</v>
      </c>
      <c r="F622" s="190" t="s">
        <v>612</v>
      </c>
      <c r="G622" s="191" t="s">
        <v>196</v>
      </c>
      <c r="H622" s="192">
        <v>17</v>
      </c>
      <c r="I622" s="193"/>
      <c r="J622" s="194">
        <f>ROUND(I622*H622,2)</f>
        <v>0</v>
      </c>
      <c r="K622" s="195"/>
      <c r="L622" s="40"/>
      <c r="M622" s="196" t="s">
        <v>1</v>
      </c>
      <c r="N622" s="197" t="s">
        <v>38</v>
      </c>
      <c r="O622" s="72"/>
      <c r="P622" s="198">
        <f>O622*H622</f>
        <v>0</v>
      </c>
      <c r="Q622" s="198">
        <v>0</v>
      </c>
      <c r="R622" s="198">
        <f>Q622*H622</f>
        <v>0</v>
      </c>
      <c r="S622" s="198">
        <v>0</v>
      </c>
      <c r="T622" s="199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0" t="s">
        <v>145</v>
      </c>
      <c r="AT622" s="200" t="s">
        <v>141</v>
      </c>
      <c r="AU622" s="200" t="s">
        <v>146</v>
      </c>
      <c r="AY622" s="18" t="s">
        <v>137</v>
      </c>
      <c r="BE622" s="201">
        <f>IF(N622="základní",J622,0)</f>
        <v>0</v>
      </c>
      <c r="BF622" s="201">
        <f>IF(N622="snížená",J622,0)</f>
        <v>0</v>
      </c>
      <c r="BG622" s="201">
        <f>IF(N622="zákl. přenesená",J622,0)</f>
        <v>0</v>
      </c>
      <c r="BH622" s="201">
        <f>IF(N622="sníž. přenesená",J622,0)</f>
        <v>0</v>
      </c>
      <c r="BI622" s="201">
        <f>IF(N622="nulová",J622,0)</f>
        <v>0</v>
      </c>
      <c r="BJ622" s="18" t="s">
        <v>81</v>
      </c>
      <c r="BK622" s="201">
        <f>ROUND(I622*H622,2)</f>
        <v>0</v>
      </c>
      <c r="BL622" s="18" t="s">
        <v>145</v>
      </c>
      <c r="BM622" s="200" t="s">
        <v>613</v>
      </c>
    </row>
    <row r="623" spans="1:65" s="2" customFormat="1" ht="29.25">
      <c r="A623" s="35"/>
      <c r="B623" s="36"/>
      <c r="C623" s="37"/>
      <c r="D623" s="202" t="s">
        <v>148</v>
      </c>
      <c r="E623" s="37"/>
      <c r="F623" s="203" t="s">
        <v>614</v>
      </c>
      <c r="G623" s="37"/>
      <c r="H623" s="37"/>
      <c r="I623" s="204"/>
      <c r="J623" s="37"/>
      <c r="K623" s="37"/>
      <c r="L623" s="40"/>
      <c r="M623" s="205"/>
      <c r="N623" s="206"/>
      <c r="O623" s="72"/>
      <c r="P623" s="72"/>
      <c r="Q623" s="72"/>
      <c r="R623" s="72"/>
      <c r="S623" s="72"/>
      <c r="T623" s="73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148</v>
      </c>
      <c r="AU623" s="18" t="s">
        <v>146</v>
      </c>
    </row>
    <row r="624" spans="1:65" s="13" customFormat="1" ht="11.25">
      <c r="B624" s="208"/>
      <c r="C624" s="209"/>
      <c r="D624" s="202" t="s">
        <v>152</v>
      </c>
      <c r="E624" s="210" t="s">
        <v>1</v>
      </c>
      <c r="F624" s="211" t="s">
        <v>615</v>
      </c>
      <c r="G624" s="209"/>
      <c r="H624" s="210" t="s">
        <v>1</v>
      </c>
      <c r="I624" s="212"/>
      <c r="J624" s="209"/>
      <c r="K624" s="209"/>
      <c r="L624" s="213"/>
      <c r="M624" s="214"/>
      <c r="N624" s="215"/>
      <c r="O624" s="215"/>
      <c r="P624" s="215"/>
      <c r="Q624" s="215"/>
      <c r="R624" s="215"/>
      <c r="S624" s="215"/>
      <c r="T624" s="216"/>
      <c r="AT624" s="217" t="s">
        <v>152</v>
      </c>
      <c r="AU624" s="217" t="s">
        <v>146</v>
      </c>
      <c r="AV624" s="13" t="s">
        <v>81</v>
      </c>
      <c r="AW624" s="13" t="s">
        <v>30</v>
      </c>
      <c r="AX624" s="13" t="s">
        <v>73</v>
      </c>
      <c r="AY624" s="217" t="s">
        <v>137</v>
      </c>
    </row>
    <row r="625" spans="1:65" s="14" customFormat="1" ht="11.25">
      <c r="B625" s="218"/>
      <c r="C625" s="219"/>
      <c r="D625" s="202" t="s">
        <v>152</v>
      </c>
      <c r="E625" s="220" t="s">
        <v>1</v>
      </c>
      <c r="F625" s="221" t="s">
        <v>616</v>
      </c>
      <c r="G625" s="219"/>
      <c r="H625" s="222">
        <v>6.5</v>
      </c>
      <c r="I625" s="223"/>
      <c r="J625" s="219"/>
      <c r="K625" s="219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152</v>
      </c>
      <c r="AU625" s="228" t="s">
        <v>146</v>
      </c>
      <c r="AV625" s="14" t="s">
        <v>83</v>
      </c>
      <c r="AW625" s="14" t="s">
        <v>30</v>
      </c>
      <c r="AX625" s="14" t="s">
        <v>73</v>
      </c>
      <c r="AY625" s="228" t="s">
        <v>137</v>
      </c>
    </row>
    <row r="626" spans="1:65" s="14" customFormat="1" ht="11.25">
      <c r="B626" s="218"/>
      <c r="C626" s="219"/>
      <c r="D626" s="202" t="s">
        <v>152</v>
      </c>
      <c r="E626" s="220" t="s">
        <v>1</v>
      </c>
      <c r="F626" s="221" t="s">
        <v>617</v>
      </c>
      <c r="G626" s="219"/>
      <c r="H626" s="222">
        <v>3.5</v>
      </c>
      <c r="I626" s="223"/>
      <c r="J626" s="219"/>
      <c r="K626" s="219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152</v>
      </c>
      <c r="AU626" s="228" t="s">
        <v>146</v>
      </c>
      <c r="AV626" s="14" t="s">
        <v>83</v>
      </c>
      <c r="AW626" s="14" t="s">
        <v>30</v>
      </c>
      <c r="AX626" s="14" t="s">
        <v>73</v>
      </c>
      <c r="AY626" s="228" t="s">
        <v>137</v>
      </c>
    </row>
    <row r="627" spans="1:65" s="14" customFormat="1" ht="11.25">
      <c r="B627" s="218"/>
      <c r="C627" s="219"/>
      <c r="D627" s="202" t="s">
        <v>152</v>
      </c>
      <c r="E627" s="220" t="s">
        <v>1</v>
      </c>
      <c r="F627" s="221" t="s">
        <v>618</v>
      </c>
      <c r="G627" s="219"/>
      <c r="H627" s="222">
        <v>7</v>
      </c>
      <c r="I627" s="223"/>
      <c r="J627" s="219"/>
      <c r="K627" s="219"/>
      <c r="L627" s="224"/>
      <c r="M627" s="225"/>
      <c r="N627" s="226"/>
      <c r="O627" s="226"/>
      <c r="P627" s="226"/>
      <c r="Q627" s="226"/>
      <c r="R627" s="226"/>
      <c r="S627" s="226"/>
      <c r="T627" s="227"/>
      <c r="AT627" s="228" t="s">
        <v>152</v>
      </c>
      <c r="AU627" s="228" t="s">
        <v>146</v>
      </c>
      <c r="AV627" s="14" t="s">
        <v>83</v>
      </c>
      <c r="AW627" s="14" t="s">
        <v>30</v>
      </c>
      <c r="AX627" s="14" t="s">
        <v>73</v>
      </c>
      <c r="AY627" s="228" t="s">
        <v>137</v>
      </c>
    </row>
    <row r="628" spans="1:65" s="15" customFormat="1" ht="11.25">
      <c r="B628" s="229"/>
      <c r="C628" s="230"/>
      <c r="D628" s="202" t="s">
        <v>152</v>
      </c>
      <c r="E628" s="231" t="s">
        <v>1</v>
      </c>
      <c r="F628" s="232" t="s">
        <v>155</v>
      </c>
      <c r="G628" s="230"/>
      <c r="H628" s="233">
        <v>17</v>
      </c>
      <c r="I628" s="234"/>
      <c r="J628" s="230"/>
      <c r="K628" s="230"/>
      <c r="L628" s="235"/>
      <c r="M628" s="236"/>
      <c r="N628" s="237"/>
      <c r="O628" s="237"/>
      <c r="P628" s="237"/>
      <c r="Q628" s="237"/>
      <c r="R628" s="237"/>
      <c r="S628" s="237"/>
      <c r="T628" s="238"/>
      <c r="AT628" s="239" t="s">
        <v>152</v>
      </c>
      <c r="AU628" s="239" t="s">
        <v>146</v>
      </c>
      <c r="AV628" s="15" t="s">
        <v>146</v>
      </c>
      <c r="AW628" s="15" t="s">
        <v>30</v>
      </c>
      <c r="AX628" s="15" t="s">
        <v>81</v>
      </c>
      <c r="AY628" s="239" t="s">
        <v>137</v>
      </c>
    </row>
    <row r="629" spans="1:65" s="2" customFormat="1" ht="24.2" customHeight="1">
      <c r="A629" s="35"/>
      <c r="B629" s="36"/>
      <c r="C629" s="251" t="s">
        <v>619</v>
      </c>
      <c r="D629" s="251" t="s">
        <v>403</v>
      </c>
      <c r="E629" s="252" t="s">
        <v>620</v>
      </c>
      <c r="F629" s="253" t="s">
        <v>621</v>
      </c>
      <c r="G629" s="254" t="s">
        <v>196</v>
      </c>
      <c r="H629" s="255">
        <v>17.510000000000002</v>
      </c>
      <c r="I629" s="256"/>
      <c r="J629" s="257">
        <f>ROUND(I629*H629,2)</f>
        <v>0</v>
      </c>
      <c r="K629" s="258"/>
      <c r="L629" s="259"/>
      <c r="M629" s="260" t="s">
        <v>1</v>
      </c>
      <c r="N629" s="261" t="s">
        <v>38</v>
      </c>
      <c r="O629" s="72"/>
      <c r="P629" s="198">
        <f>O629*H629</f>
        <v>0</v>
      </c>
      <c r="Q629" s="198">
        <v>1.06E-3</v>
      </c>
      <c r="R629" s="198">
        <f>Q629*H629</f>
        <v>1.85606E-2</v>
      </c>
      <c r="S629" s="198">
        <v>0</v>
      </c>
      <c r="T629" s="199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00" t="s">
        <v>203</v>
      </c>
      <c r="AT629" s="200" t="s">
        <v>403</v>
      </c>
      <c r="AU629" s="200" t="s">
        <v>146</v>
      </c>
      <c r="AY629" s="18" t="s">
        <v>137</v>
      </c>
      <c r="BE629" s="201">
        <f>IF(N629="základní",J629,0)</f>
        <v>0</v>
      </c>
      <c r="BF629" s="201">
        <f>IF(N629="snížená",J629,0)</f>
        <v>0</v>
      </c>
      <c r="BG629" s="201">
        <f>IF(N629="zákl. přenesená",J629,0)</f>
        <v>0</v>
      </c>
      <c r="BH629" s="201">
        <f>IF(N629="sníž. přenesená",J629,0)</f>
        <v>0</v>
      </c>
      <c r="BI629" s="201">
        <f>IF(N629="nulová",J629,0)</f>
        <v>0</v>
      </c>
      <c r="BJ629" s="18" t="s">
        <v>81</v>
      </c>
      <c r="BK629" s="201">
        <f>ROUND(I629*H629,2)</f>
        <v>0</v>
      </c>
      <c r="BL629" s="18" t="s">
        <v>145</v>
      </c>
      <c r="BM629" s="200" t="s">
        <v>622</v>
      </c>
    </row>
    <row r="630" spans="1:65" s="2" customFormat="1" ht="11.25">
      <c r="A630" s="35"/>
      <c r="B630" s="36"/>
      <c r="C630" s="37"/>
      <c r="D630" s="202" t="s">
        <v>148</v>
      </c>
      <c r="E630" s="37"/>
      <c r="F630" s="203" t="s">
        <v>621</v>
      </c>
      <c r="G630" s="37"/>
      <c r="H630" s="37"/>
      <c r="I630" s="204"/>
      <c r="J630" s="37"/>
      <c r="K630" s="37"/>
      <c r="L630" s="40"/>
      <c r="M630" s="205"/>
      <c r="N630" s="206"/>
      <c r="O630" s="72"/>
      <c r="P630" s="72"/>
      <c r="Q630" s="72"/>
      <c r="R630" s="72"/>
      <c r="S630" s="72"/>
      <c r="T630" s="73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148</v>
      </c>
      <c r="AU630" s="18" t="s">
        <v>146</v>
      </c>
    </row>
    <row r="631" spans="1:65" s="13" customFormat="1" ht="11.25">
      <c r="B631" s="208"/>
      <c r="C631" s="209"/>
      <c r="D631" s="202" t="s">
        <v>152</v>
      </c>
      <c r="E631" s="210" t="s">
        <v>1</v>
      </c>
      <c r="F631" s="211" t="s">
        <v>615</v>
      </c>
      <c r="G631" s="209"/>
      <c r="H631" s="210" t="s">
        <v>1</v>
      </c>
      <c r="I631" s="212"/>
      <c r="J631" s="209"/>
      <c r="K631" s="209"/>
      <c r="L631" s="213"/>
      <c r="M631" s="214"/>
      <c r="N631" s="215"/>
      <c r="O631" s="215"/>
      <c r="P631" s="215"/>
      <c r="Q631" s="215"/>
      <c r="R631" s="215"/>
      <c r="S631" s="215"/>
      <c r="T631" s="216"/>
      <c r="AT631" s="217" t="s">
        <v>152</v>
      </c>
      <c r="AU631" s="217" t="s">
        <v>146</v>
      </c>
      <c r="AV631" s="13" t="s">
        <v>81</v>
      </c>
      <c r="AW631" s="13" t="s">
        <v>30</v>
      </c>
      <c r="AX631" s="13" t="s">
        <v>73</v>
      </c>
      <c r="AY631" s="217" t="s">
        <v>137</v>
      </c>
    </row>
    <row r="632" spans="1:65" s="14" customFormat="1" ht="11.25">
      <c r="B632" s="218"/>
      <c r="C632" s="219"/>
      <c r="D632" s="202" t="s">
        <v>152</v>
      </c>
      <c r="E632" s="220" t="s">
        <v>1</v>
      </c>
      <c r="F632" s="221" t="s">
        <v>272</v>
      </c>
      <c r="G632" s="219"/>
      <c r="H632" s="222">
        <v>17</v>
      </c>
      <c r="I632" s="223"/>
      <c r="J632" s="219"/>
      <c r="K632" s="219"/>
      <c r="L632" s="224"/>
      <c r="M632" s="225"/>
      <c r="N632" s="226"/>
      <c r="O632" s="226"/>
      <c r="P632" s="226"/>
      <c r="Q632" s="226"/>
      <c r="R632" s="226"/>
      <c r="S632" s="226"/>
      <c r="T632" s="227"/>
      <c r="AT632" s="228" t="s">
        <v>152</v>
      </c>
      <c r="AU632" s="228" t="s">
        <v>146</v>
      </c>
      <c r="AV632" s="14" t="s">
        <v>83</v>
      </c>
      <c r="AW632" s="14" t="s">
        <v>30</v>
      </c>
      <c r="AX632" s="14" t="s">
        <v>73</v>
      </c>
      <c r="AY632" s="228" t="s">
        <v>137</v>
      </c>
    </row>
    <row r="633" spans="1:65" s="15" customFormat="1" ht="11.25">
      <c r="B633" s="229"/>
      <c r="C633" s="230"/>
      <c r="D633" s="202" t="s">
        <v>152</v>
      </c>
      <c r="E633" s="231" t="s">
        <v>1</v>
      </c>
      <c r="F633" s="232" t="s">
        <v>155</v>
      </c>
      <c r="G633" s="230"/>
      <c r="H633" s="233">
        <v>17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AT633" s="239" t="s">
        <v>152</v>
      </c>
      <c r="AU633" s="239" t="s">
        <v>146</v>
      </c>
      <c r="AV633" s="15" t="s">
        <v>146</v>
      </c>
      <c r="AW633" s="15" t="s">
        <v>30</v>
      </c>
      <c r="AX633" s="15" t="s">
        <v>81</v>
      </c>
      <c r="AY633" s="239" t="s">
        <v>137</v>
      </c>
    </row>
    <row r="634" spans="1:65" s="14" customFormat="1" ht="11.25">
      <c r="B634" s="218"/>
      <c r="C634" s="219"/>
      <c r="D634" s="202" t="s">
        <v>152</v>
      </c>
      <c r="E634" s="219"/>
      <c r="F634" s="221" t="s">
        <v>623</v>
      </c>
      <c r="G634" s="219"/>
      <c r="H634" s="222">
        <v>17.510000000000002</v>
      </c>
      <c r="I634" s="223"/>
      <c r="J634" s="219"/>
      <c r="K634" s="219"/>
      <c r="L634" s="224"/>
      <c r="M634" s="225"/>
      <c r="N634" s="226"/>
      <c r="O634" s="226"/>
      <c r="P634" s="226"/>
      <c r="Q634" s="226"/>
      <c r="R634" s="226"/>
      <c r="S634" s="226"/>
      <c r="T634" s="227"/>
      <c r="AT634" s="228" t="s">
        <v>152</v>
      </c>
      <c r="AU634" s="228" t="s">
        <v>146</v>
      </c>
      <c r="AV634" s="14" t="s">
        <v>83</v>
      </c>
      <c r="AW634" s="14" t="s">
        <v>4</v>
      </c>
      <c r="AX634" s="14" t="s">
        <v>81</v>
      </c>
      <c r="AY634" s="228" t="s">
        <v>137</v>
      </c>
    </row>
    <row r="635" spans="1:65" s="2" customFormat="1" ht="24.2" customHeight="1">
      <c r="A635" s="35"/>
      <c r="B635" s="36"/>
      <c r="C635" s="188" t="s">
        <v>624</v>
      </c>
      <c r="D635" s="188" t="s">
        <v>141</v>
      </c>
      <c r="E635" s="189" t="s">
        <v>625</v>
      </c>
      <c r="F635" s="190" t="s">
        <v>626</v>
      </c>
      <c r="G635" s="191" t="s">
        <v>196</v>
      </c>
      <c r="H635" s="192">
        <v>271</v>
      </c>
      <c r="I635" s="193"/>
      <c r="J635" s="194">
        <f>ROUND(I635*H635,2)</f>
        <v>0</v>
      </c>
      <c r="K635" s="195"/>
      <c r="L635" s="40"/>
      <c r="M635" s="196" t="s">
        <v>1</v>
      </c>
      <c r="N635" s="197" t="s">
        <v>38</v>
      </c>
      <c r="O635" s="72"/>
      <c r="P635" s="198">
        <f>O635*H635</f>
        <v>0</v>
      </c>
      <c r="Q635" s="198">
        <v>0</v>
      </c>
      <c r="R635" s="198">
        <f>Q635*H635</f>
        <v>0</v>
      </c>
      <c r="S635" s="198">
        <v>0</v>
      </c>
      <c r="T635" s="199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0" t="s">
        <v>145</v>
      </c>
      <c r="AT635" s="200" t="s">
        <v>141</v>
      </c>
      <c r="AU635" s="200" t="s">
        <v>146</v>
      </c>
      <c r="AY635" s="18" t="s">
        <v>137</v>
      </c>
      <c r="BE635" s="201">
        <f>IF(N635="základní",J635,0)</f>
        <v>0</v>
      </c>
      <c r="BF635" s="201">
        <f>IF(N635="snížená",J635,0)</f>
        <v>0</v>
      </c>
      <c r="BG635" s="201">
        <f>IF(N635="zákl. přenesená",J635,0)</f>
        <v>0</v>
      </c>
      <c r="BH635" s="201">
        <f>IF(N635="sníž. přenesená",J635,0)</f>
        <v>0</v>
      </c>
      <c r="BI635" s="201">
        <f>IF(N635="nulová",J635,0)</f>
        <v>0</v>
      </c>
      <c r="BJ635" s="18" t="s">
        <v>81</v>
      </c>
      <c r="BK635" s="201">
        <f>ROUND(I635*H635,2)</f>
        <v>0</v>
      </c>
      <c r="BL635" s="18" t="s">
        <v>145</v>
      </c>
      <c r="BM635" s="200" t="s">
        <v>627</v>
      </c>
    </row>
    <row r="636" spans="1:65" s="2" customFormat="1" ht="29.25">
      <c r="A636" s="35"/>
      <c r="B636" s="36"/>
      <c r="C636" s="37"/>
      <c r="D636" s="202" t="s">
        <v>148</v>
      </c>
      <c r="E636" s="37"/>
      <c r="F636" s="203" t="s">
        <v>628</v>
      </c>
      <c r="G636" s="37"/>
      <c r="H636" s="37"/>
      <c r="I636" s="204"/>
      <c r="J636" s="37"/>
      <c r="K636" s="37"/>
      <c r="L636" s="40"/>
      <c r="M636" s="205"/>
      <c r="N636" s="206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148</v>
      </c>
      <c r="AU636" s="18" t="s">
        <v>146</v>
      </c>
    </row>
    <row r="637" spans="1:65" s="13" customFormat="1" ht="11.25">
      <c r="B637" s="208"/>
      <c r="C637" s="209"/>
      <c r="D637" s="202" t="s">
        <v>152</v>
      </c>
      <c r="E637" s="210" t="s">
        <v>1</v>
      </c>
      <c r="F637" s="211" t="s">
        <v>629</v>
      </c>
      <c r="G637" s="209"/>
      <c r="H637" s="210" t="s">
        <v>1</v>
      </c>
      <c r="I637" s="212"/>
      <c r="J637" s="209"/>
      <c r="K637" s="209"/>
      <c r="L637" s="213"/>
      <c r="M637" s="214"/>
      <c r="N637" s="215"/>
      <c r="O637" s="215"/>
      <c r="P637" s="215"/>
      <c r="Q637" s="215"/>
      <c r="R637" s="215"/>
      <c r="S637" s="215"/>
      <c r="T637" s="216"/>
      <c r="AT637" s="217" t="s">
        <v>152</v>
      </c>
      <c r="AU637" s="217" t="s">
        <v>146</v>
      </c>
      <c r="AV637" s="13" t="s">
        <v>81</v>
      </c>
      <c r="AW637" s="13" t="s">
        <v>30</v>
      </c>
      <c r="AX637" s="13" t="s">
        <v>73</v>
      </c>
      <c r="AY637" s="217" t="s">
        <v>137</v>
      </c>
    </row>
    <row r="638" spans="1:65" s="13" customFormat="1" ht="11.25">
      <c r="B638" s="208"/>
      <c r="C638" s="209"/>
      <c r="D638" s="202" t="s">
        <v>152</v>
      </c>
      <c r="E638" s="210" t="s">
        <v>1</v>
      </c>
      <c r="F638" s="211" t="s">
        <v>630</v>
      </c>
      <c r="G638" s="209"/>
      <c r="H638" s="210" t="s">
        <v>1</v>
      </c>
      <c r="I638" s="212"/>
      <c r="J638" s="209"/>
      <c r="K638" s="209"/>
      <c r="L638" s="213"/>
      <c r="M638" s="214"/>
      <c r="N638" s="215"/>
      <c r="O638" s="215"/>
      <c r="P638" s="215"/>
      <c r="Q638" s="215"/>
      <c r="R638" s="215"/>
      <c r="S638" s="215"/>
      <c r="T638" s="216"/>
      <c r="AT638" s="217" t="s">
        <v>152</v>
      </c>
      <c r="AU638" s="217" t="s">
        <v>146</v>
      </c>
      <c r="AV638" s="13" t="s">
        <v>81</v>
      </c>
      <c r="AW638" s="13" t="s">
        <v>30</v>
      </c>
      <c r="AX638" s="13" t="s">
        <v>73</v>
      </c>
      <c r="AY638" s="217" t="s">
        <v>137</v>
      </c>
    </row>
    <row r="639" spans="1:65" s="14" customFormat="1" ht="11.25">
      <c r="B639" s="218"/>
      <c r="C639" s="219"/>
      <c r="D639" s="202" t="s">
        <v>152</v>
      </c>
      <c r="E639" s="220" t="s">
        <v>1</v>
      </c>
      <c r="F639" s="221" t="s">
        <v>631</v>
      </c>
      <c r="G639" s="219"/>
      <c r="H639" s="222">
        <v>264</v>
      </c>
      <c r="I639" s="223"/>
      <c r="J639" s="219"/>
      <c r="K639" s="219"/>
      <c r="L639" s="224"/>
      <c r="M639" s="225"/>
      <c r="N639" s="226"/>
      <c r="O639" s="226"/>
      <c r="P639" s="226"/>
      <c r="Q639" s="226"/>
      <c r="R639" s="226"/>
      <c r="S639" s="226"/>
      <c r="T639" s="227"/>
      <c r="AT639" s="228" t="s">
        <v>152</v>
      </c>
      <c r="AU639" s="228" t="s">
        <v>146</v>
      </c>
      <c r="AV639" s="14" t="s">
        <v>83</v>
      </c>
      <c r="AW639" s="14" t="s">
        <v>30</v>
      </c>
      <c r="AX639" s="14" t="s">
        <v>73</v>
      </c>
      <c r="AY639" s="228" t="s">
        <v>137</v>
      </c>
    </row>
    <row r="640" spans="1:65" s="15" customFormat="1" ht="11.25">
      <c r="B640" s="229"/>
      <c r="C640" s="230"/>
      <c r="D640" s="202" t="s">
        <v>152</v>
      </c>
      <c r="E640" s="231" t="s">
        <v>1</v>
      </c>
      <c r="F640" s="232" t="s">
        <v>155</v>
      </c>
      <c r="G640" s="230"/>
      <c r="H640" s="233">
        <v>264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AT640" s="239" t="s">
        <v>152</v>
      </c>
      <c r="AU640" s="239" t="s">
        <v>146</v>
      </c>
      <c r="AV640" s="15" t="s">
        <v>146</v>
      </c>
      <c r="AW640" s="15" t="s">
        <v>30</v>
      </c>
      <c r="AX640" s="15" t="s">
        <v>73</v>
      </c>
      <c r="AY640" s="239" t="s">
        <v>137</v>
      </c>
    </row>
    <row r="641" spans="1:65" s="13" customFormat="1" ht="11.25">
      <c r="B641" s="208"/>
      <c r="C641" s="209"/>
      <c r="D641" s="202" t="s">
        <v>152</v>
      </c>
      <c r="E641" s="210" t="s">
        <v>1</v>
      </c>
      <c r="F641" s="211" t="s">
        <v>632</v>
      </c>
      <c r="G641" s="209"/>
      <c r="H641" s="210" t="s">
        <v>1</v>
      </c>
      <c r="I641" s="212"/>
      <c r="J641" s="209"/>
      <c r="K641" s="209"/>
      <c r="L641" s="213"/>
      <c r="M641" s="214"/>
      <c r="N641" s="215"/>
      <c r="O641" s="215"/>
      <c r="P641" s="215"/>
      <c r="Q641" s="215"/>
      <c r="R641" s="215"/>
      <c r="S641" s="215"/>
      <c r="T641" s="216"/>
      <c r="AT641" s="217" t="s">
        <v>152</v>
      </c>
      <c r="AU641" s="217" t="s">
        <v>146</v>
      </c>
      <c r="AV641" s="13" t="s">
        <v>81</v>
      </c>
      <c r="AW641" s="13" t="s">
        <v>30</v>
      </c>
      <c r="AX641" s="13" t="s">
        <v>73</v>
      </c>
      <c r="AY641" s="217" t="s">
        <v>137</v>
      </c>
    </row>
    <row r="642" spans="1:65" s="14" customFormat="1" ht="11.25">
      <c r="B642" s="218"/>
      <c r="C642" s="219"/>
      <c r="D642" s="202" t="s">
        <v>152</v>
      </c>
      <c r="E642" s="220" t="s">
        <v>1</v>
      </c>
      <c r="F642" s="221" t="s">
        <v>618</v>
      </c>
      <c r="G642" s="219"/>
      <c r="H642" s="222">
        <v>7</v>
      </c>
      <c r="I642" s="223"/>
      <c r="J642" s="219"/>
      <c r="K642" s="219"/>
      <c r="L642" s="224"/>
      <c r="M642" s="225"/>
      <c r="N642" s="226"/>
      <c r="O642" s="226"/>
      <c r="P642" s="226"/>
      <c r="Q642" s="226"/>
      <c r="R642" s="226"/>
      <c r="S642" s="226"/>
      <c r="T642" s="227"/>
      <c r="AT642" s="228" t="s">
        <v>152</v>
      </c>
      <c r="AU642" s="228" t="s">
        <v>146</v>
      </c>
      <c r="AV642" s="14" t="s">
        <v>83</v>
      </c>
      <c r="AW642" s="14" t="s">
        <v>30</v>
      </c>
      <c r="AX642" s="14" t="s">
        <v>73</v>
      </c>
      <c r="AY642" s="228" t="s">
        <v>137</v>
      </c>
    </row>
    <row r="643" spans="1:65" s="15" customFormat="1" ht="11.25">
      <c r="B643" s="229"/>
      <c r="C643" s="230"/>
      <c r="D643" s="202" t="s">
        <v>152</v>
      </c>
      <c r="E643" s="231" t="s">
        <v>1</v>
      </c>
      <c r="F643" s="232" t="s">
        <v>155</v>
      </c>
      <c r="G643" s="230"/>
      <c r="H643" s="233">
        <v>7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AT643" s="239" t="s">
        <v>152</v>
      </c>
      <c r="AU643" s="239" t="s">
        <v>146</v>
      </c>
      <c r="AV643" s="15" t="s">
        <v>146</v>
      </c>
      <c r="AW643" s="15" t="s">
        <v>30</v>
      </c>
      <c r="AX643" s="15" t="s">
        <v>73</v>
      </c>
      <c r="AY643" s="239" t="s">
        <v>137</v>
      </c>
    </row>
    <row r="644" spans="1:65" s="16" customFormat="1" ht="11.25">
      <c r="B644" s="240"/>
      <c r="C644" s="241"/>
      <c r="D644" s="202" t="s">
        <v>152</v>
      </c>
      <c r="E644" s="242" t="s">
        <v>1</v>
      </c>
      <c r="F644" s="243" t="s">
        <v>202</v>
      </c>
      <c r="G644" s="241"/>
      <c r="H644" s="244">
        <v>271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AT644" s="250" t="s">
        <v>152</v>
      </c>
      <c r="AU644" s="250" t="s">
        <v>146</v>
      </c>
      <c r="AV644" s="16" t="s">
        <v>145</v>
      </c>
      <c r="AW644" s="16" t="s">
        <v>30</v>
      </c>
      <c r="AX644" s="16" t="s">
        <v>81</v>
      </c>
      <c r="AY644" s="250" t="s">
        <v>137</v>
      </c>
    </row>
    <row r="645" spans="1:65" s="2" customFormat="1" ht="21.75" customHeight="1">
      <c r="A645" s="35"/>
      <c r="B645" s="36"/>
      <c r="C645" s="251" t="s">
        <v>633</v>
      </c>
      <c r="D645" s="251" t="s">
        <v>403</v>
      </c>
      <c r="E645" s="252" t="s">
        <v>634</v>
      </c>
      <c r="F645" s="253" t="s">
        <v>635</v>
      </c>
      <c r="G645" s="254" t="s">
        <v>196</v>
      </c>
      <c r="H645" s="255">
        <v>279.13</v>
      </c>
      <c r="I645" s="256"/>
      <c r="J645" s="257">
        <f>ROUND(I645*H645,2)</f>
        <v>0</v>
      </c>
      <c r="K645" s="258"/>
      <c r="L645" s="259"/>
      <c r="M645" s="260" t="s">
        <v>1</v>
      </c>
      <c r="N645" s="261" t="s">
        <v>38</v>
      </c>
      <c r="O645" s="72"/>
      <c r="P645" s="198">
        <f>O645*H645</f>
        <v>0</v>
      </c>
      <c r="Q645" s="198">
        <v>6.7400000000000003E-3</v>
      </c>
      <c r="R645" s="198">
        <f>Q645*H645</f>
        <v>1.8813362</v>
      </c>
      <c r="S645" s="198">
        <v>0</v>
      </c>
      <c r="T645" s="199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00" t="s">
        <v>203</v>
      </c>
      <c r="AT645" s="200" t="s">
        <v>403</v>
      </c>
      <c r="AU645" s="200" t="s">
        <v>146</v>
      </c>
      <c r="AY645" s="18" t="s">
        <v>137</v>
      </c>
      <c r="BE645" s="201">
        <f>IF(N645="základní",J645,0)</f>
        <v>0</v>
      </c>
      <c r="BF645" s="201">
        <f>IF(N645="snížená",J645,0)</f>
        <v>0</v>
      </c>
      <c r="BG645" s="201">
        <f>IF(N645="zákl. přenesená",J645,0)</f>
        <v>0</v>
      </c>
      <c r="BH645" s="201">
        <f>IF(N645="sníž. přenesená",J645,0)</f>
        <v>0</v>
      </c>
      <c r="BI645" s="201">
        <f>IF(N645="nulová",J645,0)</f>
        <v>0</v>
      </c>
      <c r="BJ645" s="18" t="s">
        <v>81</v>
      </c>
      <c r="BK645" s="201">
        <f>ROUND(I645*H645,2)</f>
        <v>0</v>
      </c>
      <c r="BL645" s="18" t="s">
        <v>145</v>
      </c>
      <c r="BM645" s="200" t="s">
        <v>636</v>
      </c>
    </row>
    <row r="646" spans="1:65" s="2" customFormat="1" ht="11.25">
      <c r="A646" s="35"/>
      <c r="B646" s="36"/>
      <c r="C646" s="37"/>
      <c r="D646" s="202" t="s">
        <v>148</v>
      </c>
      <c r="E646" s="37"/>
      <c r="F646" s="203" t="s">
        <v>635</v>
      </c>
      <c r="G646" s="37"/>
      <c r="H646" s="37"/>
      <c r="I646" s="204"/>
      <c r="J646" s="37"/>
      <c r="K646" s="37"/>
      <c r="L646" s="40"/>
      <c r="M646" s="205"/>
      <c r="N646" s="206"/>
      <c r="O646" s="72"/>
      <c r="P646" s="72"/>
      <c r="Q646" s="72"/>
      <c r="R646" s="72"/>
      <c r="S646" s="72"/>
      <c r="T646" s="73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148</v>
      </c>
      <c r="AU646" s="18" t="s">
        <v>146</v>
      </c>
    </row>
    <row r="647" spans="1:65" s="13" customFormat="1" ht="11.25">
      <c r="B647" s="208"/>
      <c r="C647" s="209"/>
      <c r="D647" s="202" t="s">
        <v>152</v>
      </c>
      <c r="E647" s="210" t="s">
        <v>1</v>
      </c>
      <c r="F647" s="211" t="s">
        <v>414</v>
      </c>
      <c r="G647" s="209"/>
      <c r="H647" s="210" t="s">
        <v>1</v>
      </c>
      <c r="I647" s="212"/>
      <c r="J647" s="209"/>
      <c r="K647" s="209"/>
      <c r="L647" s="213"/>
      <c r="M647" s="214"/>
      <c r="N647" s="215"/>
      <c r="O647" s="215"/>
      <c r="P647" s="215"/>
      <c r="Q647" s="215"/>
      <c r="R647" s="215"/>
      <c r="S647" s="215"/>
      <c r="T647" s="216"/>
      <c r="AT647" s="217" t="s">
        <v>152</v>
      </c>
      <c r="AU647" s="217" t="s">
        <v>146</v>
      </c>
      <c r="AV647" s="13" t="s">
        <v>81</v>
      </c>
      <c r="AW647" s="13" t="s">
        <v>30</v>
      </c>
      <c r="AX647" s="13" t="s">
        <v>73</v>
      </c>
      <c r="AY647" s="217" t="s">
        <v>137</v>
      </c>
    </row>
    <row r="648" spans="1:65" s="14" customFormat="1" ht="11.25">
      <c r="B648" s="218"/>
      <c r="C648" s="219"/>
      <c r="D648" s="202" t="s">
        <v>152</v>
      </c>
      <c r="E648" s="220" t="s">
        <v>1</v>
      </c>
      <c r="F648" s="221" t="s">
        <v>631</v>
      </c>
      <c r="G648" s="219"/>
      <c r="H648" s="222">
        <v>264</v>
      </c>
      <c r="I648" s="223"/>
      <c r="J648" s="219"/>
      <c r="K648" s="219"/>
      <c r="L648" s="224"/>
      <c r="M648" s="225"/>
      <c r="N648" s="226"/>
      <c r="O648" s="226"/>
      <c r="P648" s="226"/>
      <c r="Q648" s="226"/>
      <c r="R648" s="226"/>
      <c r="S648" s="226"/>
      <c r="T648" s="227"/>
      <c r="AT648" s="228" t="s">
        <v>152</v>
      </c>
      <c r="AU648" s="228" t="s">
        <v>146</v>
      </c>
      <c r="AV648" s="14" t="s">
        <v>83</v>
      </c>
      <c r="AW648" s="14" t="s">
        <v>30</v>
      </c>
      <c r="AX648" s="14" t="s">
        <v>73</v>
      </c>
      <c r="AY648" s="228" t="s">
        <v>137</v>
      </c>
    </row>
    <row r="649" spans="1:65" s="13" customFormat="1" ht="11.25">
      <c r="B649" s="208"/>
      <c r="C649" s="209"/>
      <c r="D649" s="202" t="s">
        <v>152</v>
      </c>
      <c r="E649" s="210" t="s">
        <v>1</v>
      </c>
      <c r="F649" s="211" t="s">
        <v>284</v>
      </c>
      <c r="G649" s="209"/>
      <c r="H649" s="210" t="s">
        <v>1</v>
      </c>
      <c r="I649" s="212"/>
      <c r="J649" s="209"/>
      <c r="K649" s="209"/>
      <c r="L649" s="213"/>
      <c r="M649" s="214"/>
      <c r="N649" s="215"/>
      <c r="O649" s="215"/>
      <c r="P649" s="215"/>
      <c r="Q649" s="215"/>
      <c r="R649" s="215"/>
      <c r="S649" s="215"/>
      <c r="T649" s="216"/>
      <c r="AT649" s="217" t="s">
        <v>152</v>
      </c>
      <c r="AU649" s="217" t="s">
        <v>146</v>
      </c>
      <c r="AV649" s="13" t="s">
        <v>81</v>
      </c>
      <c r="AW649" s="13" t="s">
        <v>30</v>
      </c>
      <c r="AX649" s="13" t="s">
        <v>73</v>
      </c>
      <c r="AY649" s="217" t="s">
        <v>137</v>
      </c>
    </row>
    <row r="650" spans="1:65" s="14" customFormat="1" ht="11.25">
      <c r="B650" s="218"/>
      <c r="C650" s="219"/>
      <c r="D650" s="202" t="s">
        <v>152</v>
      </c>
      <c r="E650" s="220" t="s">
        <v>1</v>
      </c>
      <c r="F650" s="221" t="s">
        <v>618</v>
      </c>
      <c r="G650" s="219"/>
      <c r="H650" s="222">
        <v>7</v>
      </c>
      <c r="I650" s="223"/>
      <c r="J650" s="219"/>
      <c r="K650" s="219"/>
      <c r="L650" s="224"/>
      <c r="M650" s="225"/>
      <c r="N650" s="226"/>
      <c r="O650" s="226"/>
      <c r="P650" s="226"/>
      <c r="Q650" s="226"/>
      <c r="R650" s="226"/>
      <c r="S650" s="226"/>
      <c r="T650" s="227"/>
      <c r="AT650" s="228" t="s">
        <v>152</v>
      </c>
      <c r="AU650" s="228" t="s">
        <v>146</v>
      </c>
      <c r="AV650" s="14" t="s">
        <v>83</v>
      </c>
      <c r="AW650" s="14" t="s">
        <v>30</v>
      </c>
      <c r="AX650" s="14" t="s">
        <v>73</v>
      </c>
      <c r="AY650" s="228" t="s">
        <v>137</v>
      </c>
    </row>
    <row r="651" spans="1:65" s="16" customFormat="1" ht="11.25">
      <c r="B651" s="240"/>
      <c r="C651" s="241"/>
      <c r="D651" s="202" t="s">
        <v>152</v>
      </c>
      <c r="E651" s="242" t="s">
        <v>1</v>
      </c>
      <c r="F651" s="243" t="s">
        <v>202</v>
      </c>
      <c r="G651" s="241"/>
      <c r="H651" s="244">
        <v>271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AT651" s="250" t="s">
        <v>152</v>
      </c>
      <c r="AU651" s="250" t="s">
        <v>146</v>
      </c>
      <c r="AV651" s="16" t="s">
        <v>145</v>
      </c>
      <c r="AW651" s="16" t="s">
        <v>30</v>
      </c>
      <c r="AX651" s="16" t="s">
        <v>81</v>
      </c>
      <c r="AY651" s="250" t="s">
        <v>137</v>
      </c>
    </row>
    <row r="652" spans="1:65" s="14" customFormat="1" ht="11.25">
      <c r="B652" s="218"/>
      <c r="C652" s="219"/>
      <c r="D652" s="202" t="s">
        <v>152</v>
      </c>
      <c r="E652" s="219"/>
      <c r="F652" s="221" t="s">
        <v>637</v>
      </c>
      <c r="G652" s="219"/>
      <c r="H652" s="222">
        <v>279.13</v>
      </c>
      <c r="I652" s="223"/>
      <c r="J652" s="219"/>
      <c r="K652" s="219"/>
      <c r="L652" s="224"/>
      <c r="M652" s="225"/>
      <c r="N652" s="226"/>
      <c r="O652" s="226"/>
      <c r="P652" s="226"/>
      <c r="Q652" s="226"/>
      <c r="R652" s="226"/>
      <c r="S652" s="226"/>
      <c r="T652" s="227"/>
      <c r="AT652" s="228" t="s">
        <v>152</v>
      </c>
      <c r="AU652" s="228" t="s">
        <v>146</v>
      </c>
      <c r="AV652" s="14" t="s">
        <v>83</v>
      </c>
      <c r="AW652" s="14" t="s">
        <v>4</v>
      </c>
      <c r="AX652" s="14" t="s">
        <v>81</v>
      </c>
      <c r="AY652" s="228" t="s">
        <v>137</v>
      </c>
    </row>
    <row r="653" spans="1:65" s="2" customFormat="1" ht="24.2" customHeight="1">
      <c r="A653" s="35"/>
      <c r="B653" s="36"/>
      <c r="C653" s="188" t="s">
        <v>638</v>
      </c>
      <c r="D653" s="188" t="s">
        <v>141</v>
      </c>
      <c r="E653" s="189" t="s">
        <v>639</v>
      </c>
      <c r="F653" s="190" t="s">
        <v>640</v>
      </c>
      <c r="G653" s="191" t="s">
        <v>446</v>
      </c>
      <c r="H653" s="192">
        <v>9</v>
      </c>
      <c r="I653" s="193"/>
      <c r="J653" s="194">
        <f>ROUND(I653*H653,2)</f>
        <v>0</v>
      </c>
      <c r="K653" s="195"/>
      <c r="L653" s="40"/>
      <c r="M653" s="196" t="s">
        <v>1</v>
      </c>
      <c r="N653" s="197" t="s">
        <v>38</v>
      </c>
      <c r="O653" s="72"/>
      <c r="P653" s="198">
        <f>O653*H653</f>
        <v>0</v>
      </c>
      <c r="Q653" s="198">
        <v>0</v>
      </c>
      <c r="R653" s="198">
        <f>Q653*H653</f>
        <v>0</v>
      </c>
      <c r="S653" s="198">
        <v>0</v>
      </c>
      <c r="T653" s="199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00" t="s">
        <v>145</v>
      </c>
      <c r="AT653" s="200" t="s">
        <v>141</v>
      </c>
      <c r="AU653" s="200" t="s">
        <v>146</v>
      </c>
      <c r="AY653" s="18" t="s">
        <v>137</v>
      </c>
      <c r="BE653" s="201">
        <f>IF(N653="základní",J653,0)</f>
        <v>0</v>
      </c>
      <c r="BF653" s="201">
        <f>IF(N653="snížená",J653,0)</f>
        <v>0</v>
      </c>
      <c r="BG653" s="201">
        <f>IF(N653="zákl. přenesená",J653,0)</f>
        <v>0</v>
      </c>
      <c r="BH653" s="201">
        <f>IF(N653="sníž. přenesená",J653,0)</f>
        <v>0</v>
      </c>
      <c r="BI653" s="201">
        <f>IF(N653="nulová",J653,0)</f>
        <v>0</v>
      </c>
      <c r="BJ653" s="18" t="s">
        <v>81</v>
      </c>
      <c r="BK653" s="201">
        <f>ROUND(I653*H653,2)</f>
        <v>0</v>
      </c>
      <c r="BL653" s="18" t="s">
        <v>145</v>
      </c>
      <c r="BM653" s="200" t="s">
        <v>641</v>
      </c>
    </row>
    <row r="654" spans="1:65" s="2" customFormat="1" ht="19.5">
      <c r="A654" s="35"/>
      <c r="B654" s="36"/>
      <c r="C654" s="37"/>
      <c r="D654" s="202" t="s">
        <v>148</v>
      </c>
      <c r="E654" s="37"/>
      <c r="F654" s="203" t="s">
        <v>642</v>
      </c>
      <c r="G654" s="37"/>
      <c r="H654" s="37"/>
      <c r="I654" s="204"/>
      <c r="J654" s="37"/>
      <c r="K654" s="37"/>
      <c r="L654" s="40"/>
      <c r="M654" s="205"/>
      <c r="N654" s="206"/>
      <c r="O654" s="72"/>
      <c r="P654" s="72"/>
      <c r="Q654" s="72"/>
      <c r="R654" s="72"/>
      <c r="S654" s="72"/>
      <c r="T654" s="73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148</v>
      </c>
      <c r="AU654" s="18" t="s">
        <v>146</v>
      </c>
    </row>
    <row r="655" spans="1:65" s="13" customFormat="1" ht="11.25">
      <c r="B655" s="208"/>
      <c r="C655" s="209"/>
      <c r="D655" s="202" t="s">
        <v>152</v>
      </c>
      <c r="E655" s="210" t="s">
        <v>1</v>
      </c>
      <c r="F655" s="211" t="s">
        <v>643</v>
      </c>
      <c r="G655" s="209"/>
      <c r="H655" s="210" t="s">
        <v>1</v>
      </c>
      <c r="I655" s="212"/>
      <c r="J655" s="209"/>
      <c r="K655" s="209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152</v>
      </c>
      <c r="AU655" s="217" t="s">
        <v>146</v>
      </c>
      <c r="AV655" s="13" t="s">
        <v>81</v>
      </c>
      <c r="AW655" s="13" t="s">
        <v>30</v>
      </c>
      <c r="AX655" s="13" t="s">
        <v>73</v>
      </c>
      <c r="AY655" s="217" t="s">
        <v>137</v>
      </c>
    </row>
    <row r="656" spans="1:65" s="14" customFormat="1" ht="11.25">
      <c r="B656" s="218"/>
      <c r="C656" s="219"/>
      <c r="D656" s="202" t="s">
        <v>152</v>
      </c>
      <c r="E656" s="220" t="s">
        <v>1</v>
      </c>
      <c r="F656" s="221" t="s">
        <v>644</v>
      </c>
      <c r="G656" s="219"/>
      <c r="H656" s="222">
        <v>9</v>
      </c>
      <c r="I656" s="223"/>
      <c r="J656" s="219"/>
      <c r="K656" s="219"/>
      <c r="L656" s="224"/>
      <c r="M656" s="225"/>
      <c r="N656" s="226"/>
      <c r="O656" s="226"/>
      <c r="P656" s="226"/>
      <c r="Q656" s="226"/>
      <c r="R656" s="226"/>
      <c r="S656" s="226"/>
      <c r="T656" s="227"/>
      <c r="AT656" s="228" t="s">
        <v>152</v>
      </c>
      <c r="AU656" s="228" t="s">
        <v>146</v>
      </c>
      <c r="AV656" s="14" t="s">
        <v>83</v>
      </c>
      <c r="AW656" s="14" t="s">
        <v>30</v>
      </c>
      <c r="AX656" s="14" t="s">
        <v>73</v>
      </c>
      <c r="AY656" s="228" t="s">
        <v>137</v>
      </c>
    </row>
    <row r="657" spans="1:65" s="16" customFormat="1" ht="11.25">
      <c r="B657" s="240"/>
      <c r="C657" s="241"/>
      <c r="D657" s="202" t="s">
        <v>152</v>
      </c>
      <c r="E657" s="242" t="s">
        <v>1</v>
      </c>
      <c r="F657" s="243" t="s">
        <v>202</v>
      </c>
      <c r="G657" s="241"/>
      <c r="H657" s="244">
        <v>9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AT657" s="250" t="s">
        <v>152</v>
      </c>
      <c r="AU657" s="250" t="s">
        <v>146</v>
      </c>
      <c r="AV657" s="16" t="s">
        <v>145</v>
      </c>
      <c r="AW657" s="16" t="s">
        <v>30</v>
      </c>
      <c r="AX657" s="16" t="s">
        <v>81</v>
      </c>
      <c r="AY657" s="250" t="s">
        <v>137</v>
      </c>
    </row>
    <row r="658" spans="1:65" s="2" customFormat="1" ht="21.75" customHeight="1">
      <c r="A658" s="35"/>
      <c r="B658" s="36"/>
      <c r="C658" s="251" t="s">
        <v>645</v>
      </c>
      <c r="D658" s="251" t="s">
        <v>403</v>
      </c>
      <c r="E658" s="252" t="s">
        <v>646</v>
      </c>
      <c r="F658" s="253" t="s">
        <v>647</v>
      </c>
      <c r="G658" s="254" t="s">
        <v>446</v>
      </c>
      <c r="H658" s="255">
        <v>9</v>
      </c>
      <c r="I658" s="256"/>
      <c r="J658" s="257">
        <f>ROUND(I658*H658,2)</f>
        <v>0</v>
      </c>
      <c r="K658" s="258"/>
      <c r="L658" s="259"/>
      <c r="M658" s="260" t="s">
        <v>1</v>
      </c>
      <c r="N658" s="261" t="s">
        <v>38</v>
      </c>
      <c r="O658" s="72"/>
      <c r="P658" s="198">
        <f>O658*H658</f>
        <v>0</v>
      </c>
      <c r="Q658" s="198">
        <v>4.2000000000000002E-4</v>
      </c>
      <c r="R658" s="198">
        <f>Q658*H658</f>
        <v>3.7800000000000004E-3</v>
      </c>
      <c r="S658" s="198">
        <v>0</v>
      </c>
      <c r="T658" s="199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00" t="s">
        <v>203</v>
      </c>
      <c r="AT658" s="200" t="s">
        <v>403</v>
      </c>
      <c r="AU658" s="200" t="s">
        <v>146</v>
      </c>
      <c r="AY658" s="18" t="s">
        <v>137</v>
      </c>
      <c r="BE658" s="201">
        <f>IF(N658="základní",J658,0)</f>
        <v>0</v>
      </c>
      <c r="BF658" s="201">
        <f>IF(N658="snížená",J658,0)</f>
        <v>0</v>
      </c>
      <c r="BG658" s="201">
        <f>IF(N658="zákl. přenesená",J658,0)</f>
        <v>0</v>
      </c>
      <c r="BH658" s="201">
        <f>IF(N658="sníž. přenesená",J658,0)</f>
        <v>0</v>
      </c>
      <c r="BI658" s="201">
        <f>IF(N658="nulová",J658,0)</f>
        <v>0</v>
      </c>
      <c r="BJ658" s="18" t="s">
        <v>81</v>
      </c>
      <c r="BK658" s="201">
        <f>ROUND(I658*H658,2)</f>
        <v>0</v>
      </c>
      <c r="BL658" s="18" t="s">
        <v>145</v>
      </c>
      <c r="BM658" s="200" t="s">
        <v>648</v>
      </c>
    </row>
    <row r="659" spans="1:65" s="2" customFormat="1" ht="19.5">
      <c r="A659" s="35"/>
      <c r="B659" s="36"/>
      <c r="C659" s="37"/>
      <c r="D659" s="202" t="s">
        <v>148</v>
      </c>
      <c r="E659" s="37"/>
      <c r="F659" s="203" t="s">
        <v>649</v>
      </c>
      <c r="G659" s="37"/>
      <c r="H659" s="37"/>
      <c r="I659" s="204"/>
      <c r="J659" s="37"/>
      <c r="K659" s="37"/>
      <c r="L659" s="40"/>
      <c r="M659" s="205"/>
      <c r="N659" s="206"/>
      <c r="O659" s="72"/>
      <c r="P659" s="72"/>
      <c r="Q659" s="72"/>
      <c r="R659" s="72"/>
      <c r="S659" s="72"/>
      <c r="T659" s="73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148</v>
      </c>
      <c r="AU659" s="18" t="s">
        <v>146</v>
      </c>
    </row>
    <row r="660" spans="1:65" s="13" customFormat="1" ht="11.25">
      <c r="B660" s="208"/>
      <c r="C660" s="209"/>
      <c r="D660" s="202" t="s">
        <v>152</v>
      </c>
      <c r="E660" s="210" t="s">
        <v>1</v>
      </c>
      <c r="F660" s="211" t="s">
        <v>643</v>
      </c>
      <c r="G660" s="209"/>
      <c r="H660" s="210" t="s">
        <v>1</v>
      </c>
      <c r="I660" s="212"/>
      <c r="J660" s="209"/>
      <c r="K660" s="209"/>
      <c r="L660" s="213"/>
      <c r="M660" s="214"/>
      <c r="N660" s="215"/>
      <c r="O660" s="215"/>
      <c r="P660" s="215"/>
      <c r="Q660" s="215"/>
      <c r="R660" s="215"/>
      <c r="S660" s="215"/>
      <c r="T660" s="216"/>
      <c r="AT660" s="217" t="s">
        <v>152</v>
      </c>
      <c r="AU660" s="217" t="s">
        <v>146</v>
      </c>
      <c r="AV660" s="13" t="s">
        <v>81</v>
      </c>
      <c r="AW660" s="13" t="s">
        <v>30</v>
      </c>
      <c r="AX660" s="13" t="s">
        <v>73</v>
      </c>
      <c r="AY660" s="217" t="s">
        <v>137</v>
      </c>
    </row>
    <row r="661" spans="1:65" s="14" customFormat="1" ht="11.25">
      <c r="B661" s="218"/>
      <c r="C661" s="219"/>
      <c r="D661" s="202" t="s">
        <v>152</v>
      </c>
      <c r="E661" s="220" t="s">
        <v>1</v>
      </c>
      <c r="F661" s="221" t="s">
        <v>644</v>
      </c>
      <c r="G661" s="219"/>
      <c r="H661" s="222">
        <v>9</v>
      </c>
      <c r="I661" s="223"/>
      <c r="J661" s="219"/>
      <c r="K661" s="219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152</v>
      </c>
      <c r="AU661" s="228" t="s">
        <v>146</v>
      </c>
      <c r="AV661" s="14" t="s">
        <v>83</v>
      </c>
      <c r="AW661" s="14" t="s">
        <v>30</v>
      </c>
      <c r="AX661" s="14" t="s">
        <v>73</v>
      </c>
      <c r="AY661" s="228" t="s">
        <v>137</v>
      </c>
    </row>
    <row r="662" spans="1:65" s="16" customFormat="1" ht="11.25">
      <c r="B662" s="240"/>
      <c r="C662" s="241"/>
      <c r="D662" s="202" t="s">
        <v>152</v>
      </c>
      <c r="E662" s="242" t="s">
        <v>1</v>
      </c>
      <c r="F662" s="243" t="s">
        <v>202</v>
      </c>
      <c r="G662" s="241"/>
      <c r="H662" s="244">
        <v>9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AT662" s="250" t="s">
        <v>152</v>
      </c>
      <c r="AU662" s="250" t="s">
        <v>146</v>
      </c>
      <c r="AV662" s="16" t="s">
        <v>145</v>
      </c>
      <c r="AW662" s="16" t="s">
        <v>30</v>
      </c>
      <c r="AX662" s="16" t="s">
        <v>81</v>
      </c>
      <c r="AY662" s="250" t="s">
        <v>137</v>
      </c>
    </row>
    <row r="663" spans="1:65" s="2" customFormat="1" ht="24.2" customHeight="1">
      <c r="A663" s="35"/>
      <c r="B663" s="36"/>
      <c r="C663" s="188" t="s">
        <v>650</v>
      </c>
      <c r="D663" s="188" t="s">
        <v>141</v>
      </c>
      <c r="E663" s="189" t="s">
        <v>651</v>
      </c>
      <c r="F663" s="190" t="s">
        <v>652</v>
      </c>
      <c r="G663" s="191" t="s">
        <v>446</v>
      </c>
      <c r="H663" s="192">
        <v>1</v>
      </c>
      <c r="I663" s="193"/>
      <c r="J663" s="194">
        <f>ROUND(I663*H663,2)</f>
        <v>0</v>
      </c>
      <c r="K663" s="195"/>
      <c r="L663" s="40"/>
      <c r="M663" s="196" t="s">
        <v>1</v>
      </c>
      <c r="N663" s="197" t="s">
        <v>38</v>
      </c>
      <c r="O663" s="72"/>
      <c r="P663" s="198">
        <f>O663*H663</f>
        <v>0</v>
      </c>
      <c r="Q663" s="198">
        <v>0</v>
      </c>
      <c r="R663" s="198">
        <f>Q663*H663</f>
        <v>0</v>
      </c>
      <c r="S663" s="198">
        <v>0</v>
      </c>
      <c r="T663" s="199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0" t="s">
        <v>145</v>
      </c>
      <c r="AT663" s="200" t="s">
        <v>141</v>
      </c>
      <c r="AU663" s="200" t="s">
        <v>146</v>
      </c>
      <c r="AY663" s="18" t="s">
        <v>137</v>
      </c>
      <c r="BE663" s="201">
        <f>IF(N663="základní",J663,0)</f>
        <v>0</v>
      </c>
      <c r="BF663" s="201">
        <f>IF(N663="snížená",J663,0)</f>
        <v>0</v>
      </c>
      <c r="BG663" s="201">
        <f>IF(N663="zákl. přenesená",J663,0)</f>
        <v>0</v>
      </c>
      <c r="BH663" s="201">
        <f>IF(N663="sníž. přenesená",J663,0)</f>
        <v>0</v>
      </c>
      <c r="BI663" s="201">
        <f>IF(N663="nulová",J663,0)</f>
        <v>0</v>
      </c>
      <c r="BJ663" s="18" t="s">
        <v>81</v>
      </c>
      <c r="BK663" s="201">
        <f>ROUND(I663*H663,2)</f>
        <v>0</v>
      </c>
      <c r="BL663" s="18" t="s">
        <v>145</v>
      </c>
      <c r="BM663" s="200" t="s">
        <v>653</v>
      </c>
    </row>
    <row r="664" spans="1:65" s="2" customFormat="1" ht="19.5">
      <c r="A664" s="35"/>
      <c r="B664" s="36"/>
      <c r="C664" s="37"/>
      <c r="D664" s="202" t="s">
        <v>148</v>
      </c>
      <c r="E664" s="37"/>
      <c r="F664" s="203" t="s">
        <v>654</v>
      </c>
      <c r="G664" s="37"/>
      <c r="H664" s="37"/>
      <c r="I664" s="204"/>
      <c r="J664" s="37"/>
      <c r="K664" s="37"/>
      <c r="L664" s="40"/>
      <c r="M664" s="205"/>
      <c r="N664" s="206"/>
      <c r="O664" s="72"/>
      <c r="P664" s="72"/>
      <c r="Q664" s="72"/>
      <c r="R664" s="72"/>
      <c r="S664" s="72"/>
      <c r="T664" s="73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148</v>
      </c>
      <c r="AU664" s="18" t="s">
        <v>146</v>
      </c>
    </row>
    <row r="665" spans="1:65" s="13" customFormat="1" ht="11.25">
      <c r="B665" s="208"/>
      <c r="C665" s="209"/>
      <c r="D665" s="202" t="s">
        <v>152</v>
      </c>
      <c r="E665" s="210" t="s">
        <v>1</v>
      </c>
      <c r="F665" s="211" t="s">
        <v>655</v>
      </c>
      <c r="G665" s="209"/>
      <c r="H665" s="210" t="s">
        <v>1</v>
      </c>
      <c r="I665" s="212"/>
      <c r="J665" s="209"/>
      <c r="K665" s="209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152</v>
      </c>
      <c r="AU665" s="217" t="s">
        <v>146</v>
      </c>
      <c r="AV665" s="13" t="s">
        <v>81</v>
      </c>
      <c r="AW665" s="13" t="s">
        <v>30</v>
      </c>
      <c r="AX665" s="13" t="s">
        <v>73</v>
      </c>
      <c r="AY665" s="217" t="s">
        <v>137</v>
      </c>
    </row>
    <row r="666" spans="1:65" s="14" customFormat="1" ht="11.25">
      <c r="B666" s="218"/>
      <c r="C666" s="219"/>
      <c r="D666" s="202" t="s">
        <v>152</v>
      </c>
      <c r="E666" s="220" t="s">
        <v>1</v>
      </c>
      <c r="F666" s="221" t="s">
        <v>81</v>
      </c>
      <c r="G666" s="219"/>
      <c r="H666" s="222">
        <v>1</v>
      </c>
      <c r="I666" s="223"/>
      <c r="J666" s="219"/>
      <c r="K666" s="219"/>
      <c r="L666" s="224"/>
      <c r="M666" s="225"/>
      <c r="N666" s="226"/>
      <c r="O666" s="226"/>
      <c r="P666" s="226"/>
      <c r="Q666" s="226"/>
      <c r="R666" s="226"/>
      <c r="S666" s="226"/>
      <c r="T666" s="227"/>
      <c r="AT666" s="228" t="s">
        <v>152</v>
      </c>
      <c r="AU666" s="228" t="s">
        <v>146</v>
      </c>
      <c r="AV666" s="14" t="s">
        <v>83</v>
      </c>
      <c r="AW666" s="14" t="s">
        <v>30</v>
      </c>
      <c r="AX666" s="14" t="s">
        <v>73</v>
      </c>
      <c r="AY666" s="228" t="s">
        <v>137</v>
      </c>
    </row>
    <row r="667" spans="1:65" s="15" customFormat="1" ht="11.25">
      <c r="B667" s="229"/>
      <c r="C667" s="230"/>
      <c r="D667" s="202" t="s">
        <v>152</v>
      </c>
      <c r="E667" s="231" t="s">
        <v>1</v>
      </c>
      <c r="F667" s="232" t="s">
        <v>155</v>
      </c>
      <c r="G667" s="230"/>
      <c r="H667" s="233">
        <v>1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AT667" s="239" t="s">
        <v>152</v>
      </c>
      <c r="AU667" s="239" t="s">
        <v>146</v>
      </c>
      <c r="AV667" s="15" t="s">
        <v>146</v>
      </c>
      <c r="AW667" s="15" t="s">
        <v>30</v>
      </c>
      <c r="AX667" s="15" t="s">
        <v>81</v>
      </c>
      <c r="AY667" s="239" t="s">
        <v>137</v>
      </c>
    </row>
    <row r="668" spans="1:65" s="2" customFormat="1" ht="21.75" customHeight="1">
      <c r="A668" s="35"/>
      <c r="B668" s="36"/>
      <c r="C668" s="251" t="s">
        <v>656</v>
      </c>
      <c r="D668" s="251" t="s">
        <v>403</v>
      </c>
      <c r="E668" s="252" t="s">
        <v>657</v>
      </c>
      <c r="F668" s="253" t="s">
        <v>658</v>
      </c>
      <c r="G668" s="254" t="s">
        <v>446</v>
      </c>
      <c r="H668" s="255">
        <v>1</v>
      </c>
      <c r="I668" s="256"/>
      <c r="J668" s="257">
        <f>ROUND(I668*H668,2)</f>
        <v>0</v>
      </c>
      <c r="K668" s="258"/>
      <c r="L668" s="259"/>
      <c r="M668" s="260" t="s">
        <v>1</v>
      </c>
      <c r="N668" s="261" t="s">
        <v>38</v>
      </c>
      <c r="O668" s="72"/>
      <c r="P668" s="198">
        <f>O668*H668</f>
        <v>0</v>
      </c>
      <c r="Q668" s="198">
        <v>3.8000000000000002E-4</v>
      </c>
      <c r="R668" s="198">
        <f>Q668*H668</f>
        <v>3.8000000000000002E-4</v>
      </c>
      <c r="S668" s="198">
        <v>0</v>
      </c>
      <c r="T668" s="199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00" t="s">
        <v>203</v>
      </c>
      <c r="AT668" s="200" t="s">
        <v>403</v>
      </c>
      <c r="AU668" s="200" t="s">
        <v>146</v>
      </c>
      <c r="AY668" s="18" t="s">
        <v>137</v>
      </c>
      <c r="BE668" s="201">
        <f>IF(N668="základní",J668,0)</f>
        <v>0</v>
      </c>
      <c r="BF668" s="201">
        <f>IF(N668="snížená",J668,0)</f>
        <v>0</v>
      </c>
      <c r="BG668" s="201">
        <f>IF(N668="zákl. přenesená",J668,0)</f>
        <v>0</v>
      </c>
      <c r="BH668" s="201">
        <f>IF(N668="sníž. přenesená",J668,0)</f>
        <v>0</v>
      </c>
      <c r="BI668" s="201">
        <f>IF(N668="nulová",J668,0)</f>
        <v>0</v>
      </c>
      <c r="BJ668" s="18" t="s">
        <v>81</v>
      </c>
      <c r="BK668" s="201">
        <f>ROUND(I668*H668,2)</f>
        <v>0</v>
      </c>
      <c r="BL668" s="18" t="s">
        <v>145</v>
      </c>
      <c r="BM668" s="200" t="s">
        <v>659</v>
      </c>
    </row>
    <row r="669" spans="1:65" s="2" customFormat="1" ht="19.5">
      <c r="A669" s="35"/>
      <c r="B669" s="36"/>
      <c r="C669" s="37"/>
      <c r="D669" s="202" t="s">
        <v>148</v>
      </c>
      <c r="E669" s="37"/>
      <c r="F669" s="203" t="s">
        <v>660</v>
      </c>
      <c r="G669" s="37"/>
      <c r="H669" s="37"/>
      <c r="I669" s="204"/>
      <c r="J669" s="37"/>
      <c r="K669" s="37"/>
      <c r="L669" s="40"/>
      <c r="M669" s="205"/>
      <c r="N669" s="206"/>
      <c r="O669" s="72"/>
      <c r="P669" s="72"/>
      <c r="Q669" s="72"/>
      <c r="R669" s="72"/>
      <c r="S669" s="72"/>
      <c r="T669" s="73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T669" s="18" t="s">
        <v>148</v>
      </c>
      <c r="AU669" s="18" t="s">
        <v>146</v>
      </c>
    </row>
    <row r="670" spans="1:65" s="13" customFormat="1" ht="11.25">
      <c r="B670" s="208"/>
      <c r="C670" s="209"/>
      <c r="D670" s="202" t="s">
        <v>152</v>
      </c>
      <c r="E670" s="210" t="s">
        <v>1</v>
      </c>
      <c r="F670" s="211" t="s">
        <v>655</v>
      </c>
      <c r="G670" s="209"/>
      <c r="H670" s="210" t="s">
        <v>1</v>
      </c>
      <c r="I670" s="212"/>
      <c r="J670" s="209"/>
      <c r="K670" s="209"/>
      <c r="L670" s="213"/>
      <c r="M670" s="214"/>
      <c r="N670" s="215"/>
      <c r="O670" s="215"/>
      <c r="P670" s="215"/>
      <c r="Q670" s="215"/>
      <c r="R670" s="215"/>
      <c r="S670" s="215"/>
      <c r="T670" s="216"/>
      <c r="AT670" s="217" t="s">
        <v>152</v>
      </c>
      <c r="AU670" s="217" t="s">
        <v>146</v>
      </c>
      <c r="AV670" s="13" t="s">
        <v>81</v>
      </c>
      <c r="AW670" s="13" t="s">
        <v>30</v>
      </c>
      <c r="AX670" s="13" t="s">
        <v>73</v>
      </c>
      <c r="AY670" s="217" t="s">
        <v>137</v>
      </c>
    </row>
    <row r="671" spans="1:65" s="14" customFormat="1" ht="11.25">
      <c r="B671" s="218"/>
      <c r="C671" s="219"/>
      <c r="D671" s="202" t="s">
        <v>152</v>
      </c>
      <c r="E671" s="220" t="s">
        <v>1</v>
      </c>
      <c r="F671" s="221" t="s">
        <v>81</v>
      </c>
      <c r="G671" s="219"/>
      <c r="H671" s="222">
        <v>1</v>
      </c>
      <c r="I671" s="223"/>
      <c r="J671" s="219"/>
      <c r="K671" s="219"/>
      <c r="L671" s="224"/>
      <c r="M671" s="225"/>
      <c r="N671" s="226"/>
      <c r="O671" s="226"/>
      <c r="P671" s="226"/>
      <c r="Q671" s="226"/>
      <c r="R671" s="226"/>
      <c r="S671" s="226"/>
      <c r="T671" s="227"/>
      <c r="AT671" s="228" t="s">
        <v>152</v>
      </c>
      <c r="AU671" s="228" t="s">
        <v>146</v>
      </c>
      <c r="AV671" s="14" t="s">
        <v>83</v>
      </c>
      <c r="AW671" s="14" t="s">
        <v>30</v>
      </c>
      <c r="AX671" s="14" t="s">
        <v>73</v>
      </c>
      <c r="AY671" s="228" t="s">
        <v>137</v>
      </c>
    </row>
    <row r="672" spans="1:65" s="15" customFormat="1" ht="11.25">
      <c r="B672" s="229"/>
      <c r="C672" s="230"/>
      <c r="D672" s="202" t="s">
        <v>152</v>
      </c>
      <c r="E672" s="231" t="s">
        <v>1</v>
      </c>
      <c r="F672" s="232" t="s">
        <v>155</v>
      </c>
      <c r="G672" s="230"/>
      <c r="H672" s="233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AT672" s="239" t="s">
        <v>152</v>
      </c>
      <c r="AU672" s="239" t="s">
        <v>146</v>
      </c>
      <c r="AV672" s="15" t="s">
        <v>146</v>
      </c>
      <c r="AW672" s="15" t="s">
        <v>30</v>
      </c>
      <c r="AX672" s="15" t="s">
        <v>81</v>
      </c>
      <c r="AY672" s="239" t="s">
        <v>137</v>
      </c>
    </row>
    <row r="673" spans="1:65" s="2" customFormat="1" ht="24.2" customHeight="1">
      <c r="A673" s="35"/>
      <c r="B673" s="36"/>
      <c r="C673" s="188" t="s">
        <v>661</v>
      </c>
      <c r="D673" s="188" t="s">
        <v>141</v>
      </c>
      <c r="E673" s="189" t="s">
        <v>662</v>
      </c>
      <c r="F673" s="190" t="s">
        <v>663</v>
      </c>
      <c r="G673" s="191" t="s">
        <v>446</v>
      </c>
      <c r="H673" s="192">
        <v>2</v>
      </c>
      <c r="I673" s="193"/>
      <c r="J673" s="194">
        <f>ROUND(I673*H673,2)</f>
        <v>0</v>
      </c>
      <c r="K673" s="195"/>
      <c r="L673" s="40"/>
      <c r="M673" s="196" t="s">
        <v>1</v>
      </c>
      <c r="N673" s="197" t="s">
        <v>38</v>
      </c>
      <c r="O673" s="72"/>
      <c r="P673" s="198">
        <f>O673*H673</f>
        <v>0</v>
      </c>
      <c r="Q673" s="198">
        <v>0</v>
      </c>
      <c r="R673" s="198">
        <f>Q673*H673</f>
        <v>0</v>
      </c>
      <c r="S673" s="198">
        <v>0</v>
      </c>
      <c r="T673" s="199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00" t="s">
        <v>145</v>
      </c>
      <c r="AT673" s="200" t="s">
        <v>141</v>
      </c>
      <c r="AU673" s="200" t="s">
        <v>146</v>
      </c>
      <c r="AY673" s="18" t="s">
        <v>137</v>
      </c>
      <c r="BE673" s="201">
        <f>IF(N673="základní",J673,0)</f>
        <v>0</v>
      </c>
      <c r="BF673" s="201">
        <f>IF(N673="snížená",J673,0)</f>
        <v>0</v>
      </c>
      <c r="BG673" s="201">
        <f>IF(N673="zákl. přenesená",J673,0)</f>
        <v>0</v>
      </c>
      <c r="BH673" s="201">
        <f>IF(N673="sníž. přenesená",J673,0)</f>
        <v>0</v>
      </c>
      <c r="BI673" s="201">
        <f>IF(N673="nulová",J673,0)</f>
        <v>0</v>
      </c>
      <c r="BJ673" s="18" t="s">
        <v>81</v>
      </c>
      <c r="BK673" s="201">
        <f>ROUND(I673*H673,2)</f>
        <v>0</v>
      </c>
      <c r="BL673" s="18" t="s">
        <v>145</v>
      </c>
      <c r="BM673" s="200" t="s">
        <v>664</v>
      </c>
    </row>
    <row r="674" spans="1:65" s="2" customFormat="1" ht="19.5">
      <c r="A674" s="35"/>
      <c r="B674" s="36"/>
      <c r="C674" s="37"/>
      <c r="D674" s="202" t="s">
        <v>148</v>
      </c>
      <c r="E674" s="37"/>
      <c r="F674" s="203" t="s">
        <v>665</v>
      </c>
      <c r="G674" s="37"/>
      <c r="H674" s="37"/>
      <c r="I674" s="204"/>
      <c r="J674" s="37"/>
      <c r="K674" s="37"/>
      <c r="L674" s="40"/>
      <c r="M674" s="205"/>
      <c r="N674" s="206"/>
      <c r="O674" s="72"/>
      <c r="P674" s="72"/>
      <c r="Q674" s="72"/>
      <c r="R674" s="72"/>
      <c r="S674" s="72"/>
      <c r="T674" s="73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8" t="s">
        <v>148</v>
      </c>
      <c r="AU674" s="18" t="s">
        <v>146</v>
      </c>
    </row>
    <row r="675" spans="1:65" s="13" customFormat="1" ht="11.25">
      <c r="B675" s="208"/>
      <c r="C675" s="209"/>
      <c r="D675" s="202" t="s">
        <v>152</v>
      </c>
      <c r="E675" s="210" t="s">
        <v>1</v>
      </c>
      <c r="F675" s="211" t="s">
        <v>666</v>
      </c>
      <c r="G675" s="209"/>
      <c r="H675" s="210" t="s">
        <v>1</v>
      </c>
      <c r="I675" s="212"/>
      <c r="J675" s="209"/>
      <c r="K675" s="209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152</v>
      </c>
      <c r="AU675" s="217" t="s">
        <v>146</v>
      </c>
      <c r="AV675" s="13" t="s">
        <v>81</v>
      </c>
      <c r="AW675" s="13" t="s">
        <v>30</v>
      </c>
      <c r="AX675" s="13" t="s">
        <v>73</v>
      </c>
      <c r="AY675" s="217" t="s">
        <v>137</v>
      </c>
    </row>
    <row r="676" spans="1:65" s="14" customFormat="1" ht="11.25">
      <c r="B676" s="218"/>
      <c r="C676" s="219"/>
      <c r="D676" s="202" t="s">
        <v>152</v>
      </c>
      <c r="E676" s="220" t="s">
        <v>1</v>
      </c>
      <c r="F676" s="221" t="s">
        <v>667</v>
      </c>
      <c r="G676" s="219"/>
      <c r="H676" s="222">
        <v>2</v>
      </c>
      <c r="I676" s="223"/>
      <c r="J676" s="219"/>
      <c r="K676" s="219"/>
      <c r="L676" s="224"/>
      <c r="M676" s="225"/>
      <c r="N676" s="226"/>
      <c r="O676" s="226"/>
      <c r="P676" s="226"/>
      <c r="Q676" s="226"/>
      <c r="R676" s="226"/>
      <c r="S676" s="226"/>
      <c r="T676" s="227"/>
      <c r="AT676" s="228" t="s">
        <v>152</v>
      </c>
      <c r="AU676" s="228" t="s">
        <v>146</v>
      </c>
      <c r="AV676" s="14" t="s">
        <v>83</v>
      </c>
      <c r="AW676" s="14" t="s">
        <v>30</v>
      </c>
      <c r="AX676" s="14" t="s">
        <v>73</v>
      </c>
      <c r="AY676" s="228" t="s">
        <v>137</v>
      </c>
    </row>
    <row r="677" spans="1:65" s="16" customFormat="1" ht="11.25">
      <c r="B677" s="240"/>
      <c r="C677" s="241"/>
      <c r="D677" s="202" t="s">
        <v>152</v>
      </c>
      <c r="E677" s="242" t="s">
        <v>1</v>
      </c>
      <c r="F677" s="243" t="s">
        <v>202</v>
      </c>
      <c r="G677" s="241"/>
      <c r="H677" s="244">
        <v>2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AT677" s="250" t="s">
        <v>152</v>
      </c>
      <c r="AU677" s="250" t="s">
        <v>146</v>
      </c>
      <c r="AV677" s="16" t="s">
        <v>145</v>
      </c>
      <c r="AW677" s="16" t="s">
        <v>30</v>
      </c>
      <c r="AX677" s="16" t="s">
        <v>81</v>
      </c>
      <c r="AY677" s="250" t="s">
        <v>137</v>
      </c>
    </row>
    <row r="678" spans="1:65" s="2" customFormat="1" ht="21.75" customHeight="1">
      <c r="A678" s="35"/>
      <c r="B678" s="36"/>
      <c r="C678" s="251" t="s">
        <v>668</v>
      </c>
      <c r="D678" s="251" t="s">
        <v>403</v>
      </c>
      <c r="E678" s="252" t="s">
        <v>669</v>
      </c>
      <c r="F678" s="253" t="s">
        <v>670</v>
      </c>
      <c r="G678" s="254" t="s">
        <v>446</v>
      </c>
      <c r="H678" s="255">
        <v>2</v>
      </c>
      <c r="I678" s="256"/>
      <c r="J678" s="257">
        <f>ROUND(I678*H678,2)</f>
        <v>0</v>
      </c>
      <c r="K678" s="258"/>
      <c r="L678" s="259"/>
      <c r="M678" s="260" t="s">
        <v>1</v>
      </c>
      <c r="N678" s="261" t="s">
        <v>38</v>
      </c>
      <c r="O678" s="72"/>
      <c r="P678" s="198">
        <f>O678*H678</f>
        <v>0</v>
      </c>
      <c r="Q678" s="198">
        <v>4.2000000000000002E-4</v>
      </c>
      <c r="R678" s="198">
        <f>Q678*H678</f>
        <v>8.4000000000000003E-4</v>
      </c>
      <c r="S678" s="198">
        <v>0</v>
      </c>
      <c r="T678" s="199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0" t="s">
        <v>203</v>
      </c>
      <c r="AT678" s="200" t="s">
        <v>403</v>
      </c>
      <c r="AU678" s="200" t="s">
        <v>146</v>
      </c>
      <c r="AY678" s="18" t="s">
        <v>137</v>
      </c>
      <c r="BE678" s="201">
        <f>IF(N678="základní",J678,0)</f>
        <v>0</v>
      </c>
      <c r="BF678" s="201">
        <f>IF(N678="snížená",J678,0)</f>
        <v>0</v>
      </c>
      <c r="BG678" s="201">
        <f>IF(N678="zákl. přenesená",J678,0)</f>
        <v>0</v>
      </c>
      <c r="BH678" s="201">
        <f>IF(N678="sníž. přenesená",J678,0)</f>
        <v>0</v>
      </c>
      <c r="BI678" s="201">
        <f>IF(N678="nulová",J678,0)</f>
        <v>0</v>
      </c>
      <c r="BJ678" s="18" t="s">
        <v>81</v>
      </c>
      <c r="BK678" s="201">
        <f>ROUND(I678*H678,2)</f>
        <v>0</v>
      </c>
      <c r="BL678" s="18" t="s">
        <v>145</v>
      </c>
      <c r="BM678" s="200" t="s">
        <v>671</v>
      </c>
    </row>
    <row r="679" spans="1:65" s="2" customFormat="1" ht="19.5">
      <c r="A679" s="35"/>
      <c r="B679" s="36"/>
      <c r="C679" s="37"/>
      <c r="D679" s="202" t="s">
        <v>148</v>
      </c>
      <c r="E679" s="37"/>
      <c r="F679" s="203" t="s">
        <v>672</v>
      </c>
      <c r="G679" s="37"/>
      <c r="H679" s="37"/>
      <c r="I679" s="204"/>
      <c r="J679" s="37"/>
      <c r="K679" s="37"/>
      <c r="L679" s="40"/>
      <c r="M679" s="205"/>
      <c r="N679" s="206"/>
      <c r="O679" s="72"/>
      <c r="P679" s="72"/>
      <c r="Q679" s="72"/>
      <c r="R679" s="72"/>
      <c r="S679" s="72"/>
      <c r="T679" s="73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T679" s="18" t="s">
        <v>148</v>
      </c>
      <c r="AU679" s="18" t="s">
        <v>146</v>
      </c>
    </row>
    <row r="680" spans="1:65" s="13" customFormat="1" ht="11.25">
      <c r="B680" s="208"/>
      <c r="C680" s="209"/>
      <c r="D680" s="202" t="s">
        <v>152</v>
      </c>
      <c r="E680" s="210" t="s">
        <v>1</v>
      </c>
      <c r="F680" s="211" t="s">
        <v>666</v>
      </c>
      <c r="G680" s="209"/>
      <c r="H680" s="210" t="s">
        <v>1</v>
      </c>
      <c r="I680" s="212"/>
      <c r="J680" s="209"/>
      <c r="K680" s="209"/>
      <c r="L680" s="213"/>
      <c r="M680" s="214"/>
      <c r="N680" s="215"/>
      <c r="O680" s="215"/>
      <c r="P680" s="215"/>
      <c r="Q680" s="215"/>
      <c r="R680" s="215"/>
      <c r="S680" s="215"/>
      <c r="T680" s="216"/>
      <c r="AT680" s="217" t="s">
        <v>152</v>
      </c>
      <c r="AU680" s="217" t="s">
        <v>146</v>
      </c>
      <c r="AV680" s="13" t="s">
        <v>81</v>
      </c>
      <c r="AW680" s="13" t="s">
        <v>30</v>
      </c>
      <c r="AX680" s="13" t="s">
        <v>73</v>
      </c>
      <c r="AY680" s="217" t="s">
        <v>137</v>
      </c>
    </row>
    <row r="681" spans="1:65" s="14" customFormat="1" ht="11.25">
      <c r="B681" s="218"/>
      <c r="C681" s="219"/>
      <c r="D681" s="202" t="s">
        <v>152</v>
      </c>
      <c r="E681" s="220" t="s">
        <v>1</v>
      </c>
      <c r="F681" s="221" t="s">
        <v>667</v>
      </c>
      <c r="G681" s="219"/>
      <c r="H681" s="222">
        <v>2</v>
      </c>
      <c r="I681" s="223"/>
      <c r="J681" s="219"/>
      <c r="K681" s="219"/>
      <c r="L681" s="224"/>
      <c r="M681" s="225"/>
      <c r="N681" s="226"/>
      <c r="O681" s="226"/>
      <c r="P681" s="226"/>
      <c r="Q681" s="226"/>
      <c r="R681" s="226"/>
      <c r="S681" s="226"/>
      <c r="T681" s="227"/>
      <c r="AT681" s="228" t="s">
        <v>152</v>
      </c>
      <c r="AU681" s="228" t="s">
        <v>146</v>
      </c>
      <c r="AV681" s="14" t="s">
        <v>83</v>
      </c>
      <c r="AW681" s="14" t="s">
        <v>30</v>
      </c>
      <c r="AX681" s="14" t="s">
        <v>73</v>
      </c>
      <c r="AY681" s="228" t="s">
        <v>137</v>
      </c>
    </row>
    <row r="682" spans="1:65" s="16" customFormat="1" ht="11.25">
      <c r="B682" s="240"/>
      <c r="C682" s="241"/>
      <c r="D682" s="202" t="s">
        <v>152</v>
      </c>
      <c r="E682" s="242" t="s">
        <v>1</v>
      </c>
      <c r="F682" s="243" t="s">
        <v>202</v>
      </c>
      <c r="G682" s="241"/>
      <c r="H682" s="244">
        <v>2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AT682" s="250" t="s">
        <v>152</v>
      </c>
      <c r="AU682" s="250" t="s">
        <v>146</v>
      </c>
      <c r="AV682" s="16" t="s">
        <v>145</v>
      </c>
      <c r="AW682" s="16" t="s">
        <v>30</v>
      </c>
      <c r="AX682" s="16" t="s">
        <v>81</v>
      </c>
      <c r="AY682" s="250" t="s">
        <v>137</v>
      </c>
    </row>
    <row r="683" spans="1:65" s="2" customFormat="1" ht="33" customHeight="1">
      <c r="A683" s="35"/>
      <c r="B683" s="36"/>
      <c r="C683" s="188" t="s">
        <v>673</v>
      </c>
      <c r="D683" s="188" t="s">
        <v>141</v>
      </c>
      <c r="E683" s="189" t="s">
        <v>674</v>
      </c>
      <c r="F683" s="190" t="s">
        <v>675</v>
      </c>
      <c r="G683" s="191" t="s">
        <v>446</v>
      </c>
      <c r="H683" s="192">
        <v>11</v>
      </c>
      <c r="I683" s="193"/>
      <c r="J683" s="194">
        <f>ROUND(I683*H683,2)</f>
        <v>0</v>
      </c>
      <c r="K683" s="195"/>
      <c r="L683" s="40"/>
      <c r="M683" s="196" t="s">
        <v>1</v>
      </c>
      <c r="N683" s="197" t="s">
        <v>38</v>
      </c>
      <c r="O683" s="72"/>
      <c r="P683" s="198">
        <f>O683*H683</f>
        <v>0</v>
      </c>
      <c r="Q683" s="198">
        <v>0</v>
      </c>
      <c r="R683" s="198">
        <f>Q683*H683</f>
        <v>0</v>
      </c>
      <c r="S683" s="198">
        <v>0</v>
      </c>
      <c r="T683" s="199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00" t="s">
        <v>145</v>
      </c>
      <c r="AT683" s="200" t="s">
        <v>141</v>
      </c>
      <c r="AU683" s="200" t="s">
        <v>146</v>
      </c>
      <c r="AY683" s="18" t="s">
        <v>137</v>
      </c>
      <c r="BE683" s="201">
        <f>IF(N683="základní",J683,0)</f>
        <v>0</v>
      </c>
      <c r="BF683" s="201">
        <f>IF(N683="snížená",J683,0)</f>
        <v>0</v>
      </c>
      <c r="BG683" s="201">
        <f>IF(N683="zákl. přenesená",J683,0)</f>
        <v>0</v>
      </c>
      <c r="BH683" s="201">
        <f>IF(N683="sníž. přenesená",J683,0)</f>
        <v>0</v>
      </c>
      <c r="BI683" s="201">
        <f>IF(N683="nulová",J683,0)</f>
        <v>0</v>
      </c>
      <c r="BJ683" s="18" t="s">
        <v>81</v>
      </c>
      <c r="BK683" s="201">
        <f>ROUND(I683*H683,2)</f>
        <v>0</v>
      </c>
      <c r="BL683" s="18" t="s">
        <v>145</v>
      </c>
      <c r="BM683" s="200" t="s">
        <v>676</v>
      </c>
    </row>
    <row r="684" spans="1:65" s="2" customFormat="1" ht="29.25">
      <c r="A684" s="35"/>
      <c r="B684" s="36"/>
      <c r="C684" s="37"/>
      <c r="D684" s="202" t="s">
        <v>148</v>
      </c>
      <c r="E684" s="37"/>
      <c r="F684" s="203" t="s">
        <v>677</v>
      </c>
      <c r="G684" s="37"/>
      <c r="H684" s="37"/>
      <c r="I684" s="204"/>
      <c r="J684" s="37"/>
      <c r="K684" s="37"/>
      <c r="L684" s="40"/>
      <c r="M684" s="205"/>
      <c r="N684" s="206"/>
      <c r="O684" s="72"/>
      <c r="P684" s="72"/>
      <c r="Q684" s="72"/>
      <c r="R684" s="72"/>
      <c r="S684" s="72"/>
      <c r="T684" s="73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148</v>
      </c>
      <c r="AU684" s="18" t="s">
        <v>146</v>
      </c>
    </row>
    <row r="685" spans="1:65" s="13" customFormat="1" ht="33.75">
      <c r="B685" s="208"/>
      <c r="C685" s="209"/>
      <c r="D685" s="202" t="s">
        <v>152</v>
      </c>
      <c r="E685" s="210" t="s">
        <v>1</v>
      </c>
      <c r="F685" s="211" t="s">
        <v>678</v>
      </c>
      <c r="G685" s="209"/>
      <c r="H685" s="210" t="s">
        <v>1</v>
      </c>
      <c r="I685" s="212"/>
      <c r="J685" s="209"/>
      <c r="K685" s="209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152</v>
      </c>
      <c r="AU685" s="217" t="s">
        <v>146</v>
      </c>
      <c r="AV685" s="13" t="s">
        <v>81</v>
      </c>
      <c r="AW685" s="13" t="s">
        <v>30</v>
      </c>
      <c r="AX685" s="13" t="s">
        <v>73</v>
      </c>
      <c r="AY685" s="217" t="s">
        <v>137</v>
      </c>
    </row>
    <row r="686" spans="1:65" s="14" customFormat="1" ht="11.25">
      <c r="B686" s="218"/>
      <c r="C686" s="219"/>
      <c r="D686" s="202" t="s">
        <v>152</v>
      </c>
      <c r="E686" s="220" t="s">
        <v>1</v>
      </c>
      <c r="F686" s="221" t="s">
        <v>679</v>
      </c>
      <c r="G686" s="219"/>
      <c r="H686" s="222">
        <v>11</v>
      </c>
      <c r="I686" s="223"/>
      <c r="J686" s="219"/>
      <c r="K686" s="219"/>
      <c r="L686" s="224"/>
      <c r="M686" s="225"/>
      <c r="N686" s="226"/>
      <c r="O686" s="226"/>
      <c r="P686" s="226"/>
      <c r="Q686" s="226"/>
      <c r="R686" s="226"/>
      <c r="S686" s="226"/>
      <c r="T686" s="227"/>
      <c r="AT686" s="228" t="s">
        <v>152</v>
      </c>
      <c r="AU686" s="228" t="s">
        <v>146</v>
      </c>
      <c r="AV686" s="14" t="s">
        <v>83</v>
      </c>
      <c r="AW686" s="14" t="s">
        <v>30</v>
      </c>
      <c r="AX686" s="14" t="s">
        <v>73</v>
      </c>
      <c r="AY686" s="228" t="s">
        <v>137</v>
      </c>
    </row>
    <row r="687" spans="1:65" s="16" customFormat="1" ht="11.25">
      <c r="B687" s="240"/>
      <c r="C687" s="241"/>
      <c r="D687" s="202" t="s">
        <v>152</v>
      </c>
      <c r="E687" s="242" t="s">
        <v>1</v>
      </c>
      <c r="F687" s="243" t="s">
        <v>202</v>
      </c>
      <c r="G687" s="241"/>
      <c r="H687" s="244">
        <v>11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AT687" s="250" t="s">
        <v>152</v>
      </c>
      <c r="AU687" s="250" t="s">
        <v>146</v>
      </c>
      <c r="AV687" s="16" t="s">
        <v>145</v>
      </c>
      <c r="AW687" s="16" t="s">
        <v>30</v>
      </c>
      <c r="AX687" s="16" t="s">
        <v>81</v>
      </c>
      <c r="AY687" s="250" t="s">
        <v>137</v>
      </c>
    </row>
    <row r="688" spans="1:65" s="2" customFormat="1" ht="24.2" customHeight="1">
      <c r="A688" s="35"/>
      <c r="B688" s="36"/>
      <c r="C688" s="251" t="s">
        <v>680</v>
      </c>
      <c r="D688" s="251" t="s">
        <v>403</v>
      </c>
      <c r="E688" s="252" t="s">
        <v>681</v>
      </c>
      <c r="F688" s="253" t="s">
        <v>682</v>
      </c>
      <c r="G688" s="254" t="s">
        <v>446</v>
      </c>
      <c r="H688" s="255">
        <v>11</v>
      </c>
      <c r="I688" s="256"/>
      <c r="J688" s="257">
        <f>ROUND(I688*H688,2)</f>
        <v>0</v>
      </c>
      <c r="K688" s="258"/>
      <c r="L688" s="259"/>
      <c r="M688" s="260" t="s">
        <v>1</v>
      </c>
      <c r="N688" s="261" t="s">
        <v>38</v>
      </c>
      <c r="O688" s="72"/>
      <c r="P688" s="198">
        <f>O688*H688</f>
        <v>0</v>
      </c>
      <c r="Q688" s="198">
        <v>2.9299999999999999E-3</v>
      </c>
      <c r="R688" s="198">
        <f>Q688*H688</f>
        <v>3.2230000000000002E-2</v>
      </c>
      <c r="S688" s="198">
        <v>0</v>
      </c>
      <c r="T688" s="199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00" t="s">
        <v>203</v>
      </c>
      <c r="AT688" s="200" t="s">
        <v>403</v>
      </c>
      <c r="AU688" s="200" t="s">
        <v>146</v>
      </c>
      <c r="AY688" s="18" t="s">
        <v>137</v>
      </c>
      <c r="BE688" s="201">
        <f>IF(N688="základní",J688,0)</f>
        <v>0</v>
      </c>
      <c r="BF688" s="201">
        <f>IF(N688="snížená",J688,0)</f>
        <v>0</v>
      </c>
      <c r="BG688" s="201">
        <f>IF(N688="zákl. přenesená",J688,0)</f>
        <v>0</v>
      </c>
      <c r="BH688" s="201">
        <f>IF(N688="sníž. přenesená",J688,0)</f>
        <v>0</v>
      </c>
      <c r="BI688" s="201">
        <f>IF(N688="nulová",J688,0)</f>
        <v>0</v>
      </c>
      <c r="BJ688" s="18" t="s">
        <v>81</v>
      </c>
      <c r="BK688" s="201">
        <f>ROUND(I688*H688,2)</f>
        <v>0</v>
      </c>
      <c r="BL688" s="18" t="s">
        <v>145</v>
      </c>
      <c r="BM688" s="200" t="s">
        <v>683</v>
      </c>
    </row>
    <row r="689" spans="1:65" s="2" customFormat="1" ht="19.5">
      <c r="A689" s="35"/>
      <c r="B689" s="36"/>
      <c r="C689" s="37"/>
      <c r="D689" s="202" t="s">
        <v>148</v>
      </c>
      <c r="E689" s="37"/>
      <c r="F689" s="203" t="s">
        <v>682</v>
      </c>
      <c r="G689" s="37"/>
      <c r="H689" s="37"/>
      <c r="I689" s="204"/>
      <c r="J689" s="37"/>
      <c r="K689" s="37"/>
      <c r="L689" s="40"/>
      <c r="M689" s="205"/>
      <c r="N689" s="206"/>
      <c r="O689" s="72"/>
      <c r="P689" s="72"/>
      <c r="Q689" s="72"/>
      <c r="R689" s="72"/>
      <c r="S689" s="72"/>
      <c r="T689" s="73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T689" s="18" t="s">
        <v>148</v>
      </c>
      <c r="AU689" s="18" t="s">
        <v>146</v>
      </c>
    </row>
    <row r="690" spans="1:65" s="13" customFormat="1" ht="33.75">
      <c r="B690" s="208"/>
      <c r="C690" s="209"/>
      <c r="D690" s="202" t="s">
        <v>152</v>
      </c>
      <c r="E690" s="210" t="s">
        <v>1</v>
      </c>
      <c r="F690" s="211" t="s">
        <v>678</v>
      </c>
      <c r="G690" s="209"/>
      <c r="H690" s="210" t="s">
        <v>1</v>
      </c>
      <c r="I690" s="212"/>
      <c r="J690" s="209"/>
      <c r="K690" s="209"/>
      <c r="L690" s="213"/>
      <c r="M690" s="214"/>
      <c r="N690" s="215"/>
      <c r="O690" s="215"/>
      <c r="P690" s="215"/>
      <c r="Q690" s="215"/>
      <c r="R690" s="215"/>
      <c r="S690" s="215"/>
      <c r="T690" s="216"/>
      <c r="AT690" s="217" t="s">
        <v>152</v>
      </c>
      <c r="AU690" s="217" t="s">
        <v>146</v>
      </c>
      <c r="AV690" s="13" t="s">
        <v>81</v>
      </c>
      <c r="AW690" s="13" t="s">
        <v>30</v>
      </c>
      <c r="AX690" s="13" t="s">
        <v>73</v>
      </c>
      <c r="AY690" s="217" t="s">
        <v>137</v>
      </c>
    </row>
    <row r="691" spans="1:65" s="14" customFormat="1" ht="11.25">
      <c r="B691" s="218"/>
      <c r="C691" s="219"/>
      <c r="D691" s="202" t="s">
        <v>152</v>
      </c>
      <c r="E691" s="220" t="s">
        <v>1</v>
      </c>
      <c r="F691" s="221" t="s">
        <v>679</v>
      </c>
      <c r="G691" s="219"/>
      <c r="H691" s="222">
        <v>11</v>
      </c>
      <c r="I691" s="223"/>
      <c r="J691" s="219"/>
      <c r="K691" s="219"/>
      <c r="L691" s="224"/>
      <c r="M691" s="225"/>
      <c r="N691" s="226"/>
      <c r="O691" s="226"/>
      <c r="P691" s="226"/>
      <c r="Q691" s="226"/>
      <c r="R691" s="226"/>
      <c r="S691" s="226"/>
      <c r="T691" s="227"/>
      <c r="AT691" s="228" t="s">
        <v>152</v>
      </c>
      <c r="AU691" s="228" t="s">
        <v>146</v>
      </c>
      <c r="AV691" s="14" t="s">
        <v>83</v>
      </c>
      <c r="AW691" s="14" t="s">
        <v>30</v>
      </c>
      <c r="AX691" s="14" t="s">
        <v>73</v>
      </c>
      <c r="AY691" s="228" t="s">
        <v>137</v>
      </c>
    </row>
    <row r="692" spans="1:65" s="16" customFormat="1" ht="11.25">
      <c r="B692" s="240"/>
      <c r="C692" s="241"/>
      <c r="D692" s="202" t="s">
        <v>152</v>
      </c>
      <c r="E692" s="242" t="s">
        <v>1</v>
      </c>
      <c r="F692" s="243" t="s">
        <v>202</v>
      </c>
      <c r="G692" s="241"/>
      <c r="H692" s="244">
        <v>11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AT692" s="250" t="s">
        <v>152</v>
      </c>
      <c r="AU692" s="250" t="s">
        <v>146</v>
      </c>
      <c r="AV692" s="16" t="s">
        <v>145</v>
      </c>
      <c r="AW692" s="16" t="s">
        <v>30</v>
      </c>
      <c r="AX692" s="16" t="s">
        <v>81</v>
      </c>
      <c r="AY692" s="250" t="s">
        <v>137</v>
      </c>
    </row>
    <row r="693" spans="1:65" s="2" customFormat="1" ht="24.2" customHeight="1">
      <c r="A693" s="35"/>
      <c r="B693" s="36"/>
      <c r="C693" s="188" t="s">
        <v>684</v>
      </c>
      <c r="D693" s="188" t="s">
        <v>141</v>
      </c>
      <c r="E693" s="189" t="s">
        <v>685</v>
      </c>
      <c r="F693" s="190" t="s">
        <v>686</v>
      </c>
      <c r="G693" s="191" t="s">
        <v>446</v>
      </c>
      <c r="H693" s="192">
        <v>11</v>
      </c>
      <c r="I693" s="193"/>
      <c r="J693" s="194">
        <f>ROUND(I693*H693,2)</f>
        <v>0</v>
      </c>
      <c r="K693" s="195"/>
      <c r="L693" s="40"/>
      <c r="M693" s="196" t="s">
        <v>1</v>
      </c>
      <c r="N693" s="197" t="s">
        <v>38</v>
      </c>
      <c r="O693" s="72"/>
      <c r="P693" s="198">
        <f>O693*H693</f>
        <v>0</v>
      </c>
      <c r="Q693" s="198">
        <v>0</v>
      </c>
      <c r="R693" s="198">
        <f>Q693*H693</f>
        <v>0</v>
      </c>
      <c r="S693" s="198">
        <v>0</v>
      </c>
      <c r="T693" s="199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0" t="s">
        <v>145</v>
      </c>
      <c r="AT693" s="200" t="s">
        <v>141</v>
      </c>
      <c r="AU693" s="200" t="s">
        <v>146</v>
      </c>
      <c r="AY693" s="18" t="s">
        <v>137</v>
      </c>
      <c r="BE693" s="201">
        <f>IF(N693="základní",J693,0)</f>
        <v>0</v>
      </c>
      <c r="BF693" s="201">
        <f>IF(N693="snížená",J693,0)</f>
        <v>0</v>
      </c>
      <c r="BG693" s="201">
        <f>IF(N693="zákl. přenesená",J693,0)</f>
        <v>0</v>
      </c>
      <c r="BH693" s="201">
        <f>IF(N693="sníž. přenesená",J693,0)</f>
        <v>0</v>
      </c>
      <c r="BI693" s="201">
        <f>IF(N693="nulová",J693,0)</f>
        <v>0</v>
      </c>
      <c r="BJ693" s="18" t="s">
        <v>81</v>
      </c>
      <c r="BK693" s="201">
        <f>ROUND(I693*H693,2)</f>
        <v>0</v>
      </c>
      <c r="BL693" s="18" t="s">
        <v>145</v>
      </c>
      <c r="BM693" s="200" t="s">
        <v>687</v>
      </c>
    </row>
    <row r="694" spans="1:65" s="2" customFormat="1" ht="29.25">
      <c r="A694" s="35"/>
      <c r="B694" s="36"/>
      <c r="C694" s="37"/>
      <c r="D694" s="202" t="s">
        <v>148</v>
      </c>
      <c r="E694" s="37"/>
      <c r="F694" s="203" t="s">
        <v>688</v>
      </c>
      <c r="G694" s="37"/>
      <c r="H694" s="37"/>
      <c r="I694" s="204"/>
      <c r="J694" s="37"/>
      <c r="K694" s="37"/>
      <c r="L694" s="40"/>
      <c r="M694" s="205"/>
      <c r="N694" s="206"/>
      <c r="O694" s="72"/>
      <c r="P694" s="72"/>
      <c r="Q694" s="72"/>
      <c r="R694" s="72"/>
      <c r="S694" s="72"/>
      <c r="T694" s="73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148</v>
      </c>
      <c r="AU694" s="18" t="s">
        <v>146</v>
      </c>
    </row>
    <row r="695" spans="1:65" s="13" customFormat="1" ht="11.25">
      <c r="B695" s="208"/>
      <c r="C695" s="209"/>
      <c r="D695" s="202" t="s">
        <v>152</v>
      </c>
      <c r="E695" s="210" t="s">
        <v>1</v>
      </c>
      <c r="F695" s="211" t="s">
        <v>689</v>
      </c>
      <c r="G695" s="209"/>
      <c r="H695" s="210" t="s">
        <v>1</v>
      </c>
      <c r="I695" s="212"/>
      <c r="J695" s="209"/>
      <c r="K695" s="209"/>
      <c r="L695" s="213"/>
      <c r="M695" s="214"/>
      <c r="N695" s="215"/>
      <c r="O695" s="215"/>
      <c r="P695" s="215"/>
      <c r="Q695" s="215"/>
      <c r="R695" s="215"/>
      <c r="S695" s="215"/>
      <c r="T695" s="216"/>
      <c r="AT695" s="217" t="s">
        <v>152</v>
      </c>
      <c r="AU695" s="217" t="s">
        <v>146</v>
      </c>
      <c r="AV695" s="13" t="s">
        <v>81</v>
      </c>
      <c r="AW695" s="13" t="s">
        <v>30</v>
      </c>
      <c r="AX695" s="13" t="s">
        <v>73</v>
      </c>
      <c r="AY695" s="217" t="s">
        <v>137</v>
      </c>
    </row>
    <row r="696" spans="1:65" s="14" customFormat="1" ht="11.25">
      <c r="B696" s="218"/>
      <c r="C696" s="219"/>
      <c r="D696" s="202" t="s">
        <v>152</v>
      </c>
      <c r="E696" s="220" t="s">
        <v>1</v>
      </c>
      <c r="F696" s="221" t="s">
        <v>644</v>
      </c>
      <c r="G696" s="219"/>
      <c r="H696" s="222">
        <v>9</v>
      </c>
      <c r="I696" s="223"/>
      <c r="J696" s="219"/>
      <c r="K696" s="219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152</v>
      </c>
      <c r="AU696" s="228" t="s">
        <v>146</v>
      </c>
      <c r="AV696" s="14" t="s">
        <v>83</v>
      </c>
      <c r="AW696" s="14" t="s">
        <v>30</v>
      </c>
      <c r="AX696" s="14" t="s">
        <v>73</v>
      </c>
      <c r="AY696" s="228" t="s">
        <v>137</v>
      </c>
    </row>
    <row r="697" spans="1:65" s="13" customFormat="1" ht="11.25">
      <c r="B697" s="208"/>
      <c r="C697" s="209"/>
      <c r="D697" s="202" t="s">
        <v>152</v>
      </c>
      <c r="E697" s="210" t="s">
        <v>1</v>
      </c>
      <c r="F697" s="211" t="s">
        <v>690</v>
      </c>
      <c r="G697" s="209"/>
      <c r="H697" s="210" t="s">
        <v>1</v>
      </c>
      <c r="I697" s="212"/>
      <c r="J697" s="209"/>
      <c r="K697" s="209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152</v>
      </c>
      <c r="AU697" s="217" t="s">
        <v>146</v>
      </c>
      <c r="AV697" s="13" t="s">
        <v>81</v>
      </c>
      <c r="AW697" s="13" t="s">
        <v>30</v>
      </c>
      <c r="AX697" s="13" t="s">
        <v>73</v>
      </c>
      <c r="AY697" s="217" t="s">
        <v>137</v>
      </c>
    </row>
    <row r="698" spans="1:65" s="14" customFormat="1" ht="11.25">
      <c r="B698" s="218"/>
      <c r="C698" s="219"/>
      <c r="D698" s="202" t="s">
        <v>152</v>
      </c>
      <c r="E698" s="220" t="s">
        <v>1</v>
      </c>
      <c r="F698" s="221" t="s">
        <v>450</v>
      </c>
      <c r="G698" s="219"/>
      <c r="H698" s="222">
        <v>1</v>
      </c>
      <c r="I698" s="223"/>
      <c r="J698" s="219"/>
      <c r="K698" s="219"/>
      <c r="L698" s="224"/>
      <c r="M698" s="225"/>
      <c r="N698" s="226"/>
      <c r="O698" s="226"/>
      <c r="P698" s="226"/>
      <c r="Q698" s="226"/>
      <c r="R698" s="226"/>
      <c r="S698" s="226"/>
      <c r="T698" s="227"/>
      <c r="AT698" s="228" t="s">
        <v>152</v>
      </c>
      <c r="AU698" s="228" t="s">
        <v>146</v>
      </c>
      <c r="AV698" s="14" t="s">
        <v>83</v>
      </c>
      <c r="AW698" s="14" t="s">
        <v>30</v>
      </c>
      <c r="AX698" s="14" t="s">
        <v>73</v>
      </c>
      <c r="AY698" s="228" t="s">
        <v>137</v>
      </c>
    </row>
    <row r="699" spans="1:65" s="13" customFormat="1" ht="11.25">
      <c r="B699" s="208"/>
      <c r="C699" s="209"/>
      <c r="D699" s="202" t="s">
        <v>152</v>
      </c>
      <c r="E699" s="210" t="s">
        <v>1</v>
      </c>
      <c r="F699" s="211" t="s">
        <v>691</v>
      </c>
      <c r="G699" s="209"/>
      <c r="H699" s="210" t="s">
        <v>1</v>
      </c>
      <c r="I699" s="212"/>
      <c r="J699" s="209"/>
      <c r="K699" s="209"/>
      <c r="L699" s="213"/>
      <c r="M699" s="214"/>
      <c r="N699" s="215"/>
      <c r="O699" s="215"/>
      <c r="P699" s="215"/>
      <c r="Q699" s="215"/>
      <c r="R699" s="215"/>
      <c r="S699" s="215"/>
      <c r="T699" s="216"/>
      <c r="AT699" s="217" t="s">
        <v>152</v>
      </c>
      <c r="AU699" s="217" t="s">
        <v>146</v>
      </c>
      <c r="AV699" s="13" t="s">
        <v>81</v>
      </c>
      <c r="AW699" s="13" t="s">
        <v>30</v>
      </c>
      <c r="AX699" s="13" t="s">
        <v>73</v>
      </c>
      <c r="AY699" s="217" t="s">
        <v>137</v>
      </c>
    </row>
    <row r="700" spans="1:65" s="14" customFormat="1" ht="11.25">
      <c r="B700" s="218"/>
      <c r="C700" s="219"/>
      <c r="D700" s="202" t="s">
        <v>152</v>
      </c>
      <c r="E700" s="220" t="s">
        <v>1</v>
      </c>
      <c r="F700" s="221" t="s">
        <v>450</v>
      </c>
      <c r="G700" s="219"/>
      <c r="H700" s="222">
        <v>1</v>
      </c>
      <c r="I700" s="223"/>
      <c r="J700" s="219"/>
      <c r="K700" s="219"/>
      <c r="L700" s="224"/>
      <c r="M700" s="225"/>
      <c r="N700" s="226"/>
      <c r="O700" s="226"/>
      <c r="P700" s="226"/>
      <c r="Q700" s="226"/>
      <c r="R700" s="226"/>
      <c r="S700" s="226"/>
      <c r="T700" s="227"/>
      <c r="AT700" s="228" t="s">
        <v>152</v>
      </c>
      <c r="AU700" s="228" t="s">
        <v>146</v>
      </c>
      <c r="AV700" s="14" t="s">
        <v>83</v>
      </c>
      <c r="AW700" s="14" t="s">
        <v>30</v>
      </c>
      <c r="AX700" s="14" t="s">
        <v>73</v>
      </c>
      <c r="AY700" s="228" t="s">
        <v>137</v>
      </c>
    </row>
    <row r="701" spans="1:65" s="15" customFormat="1" ht="11.25">
      <c r="B701" s="229"/>
      <c r="C701" s="230"/>
      <c r="D701" s="202" t="s">
        <v>152</v>
      </c>
      <c r="E701" s="231" t="s">
        <v>1</v>
      </c>
      <c r="F701" s="232" t="s">
        <v>155</v>
      </c>
      <c r="G701" s="230"/>
      <c r="H701" s="233">
        <v>11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AT701" s="239" t="s">
        <v>152</v>
      </c>
      <c r="AU701" s="239" t="s">
        <v>146</v>
      </c>
      <c r="AV701" s="15" t="s">
        <v>146</v>
      </c>
      <c r="AW701" s="15" t="s">
        <v>30</v>
      </c>
      <c r="AX701" s="15" t="s">
        <v>81</v>
      </c>
      <c r="AY701" s="239" t="s">
        <v>137</v>
      </c>
    </row>
    <row r="702" spans="1:65" s="2" customFormat="1" ht="16.5" customHeight="1">
      <c r="A702" s="35"/>
      <c r="B702" s="36"/>
      <c r="C702" s="251" t="s">
        <v>692</v>
      </c>
      <c r="D702" s="251" t="s">
        <v>403</v>
      </c>
      <c r="E702" s="252" t="s">
        <v>693</v>
      </c>
      <c r="F702" s="253" t="s">
        <v>694</v>
      </c>
      <c r="G702" s="254" t="s">
        <v>446</v>
      </c>
      <c r="H702" s="255">
        <v>1</v>
      </c>
      <c r="I702" s="256"/>
      <c r="J702" s="257">
        <f>ROUND(I702*H702,2)</f>
        <v>0</v>
      </c>
      <c r="K702" s="258"/>
      <c r="L702" s="259"/>
      <c r="M702" s="260" t="s">
        <v>1</v>
      </c>
      <c r="N702" s="261" t="s">
        <v>38</v>
      </c>
      <c r="O702" s="72"/>
      <c r="P702" s="198">
        <f>O702*H702</f>
        <v>0</v>
      </c>
      <c r="Q702" s="198">
        <v>1.9000000000000001E-4</v>
      </c>
      <c r="R702" s="198">
        <f>Q702*H702</f>
        <v>1.9000000000000001E-4</v>
      </c>
      <c r="S702" s="198">
        <v>0</v>
      </c>
      <c r="T702" s="199">
        <f>S702*H702</f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200" t="s">
        <v>203</v>
      </c>
      <c r="AT702" s="200" t="s">
        <v>403</v>
      </c>
      <c r="AU702" s="200" t="s">
        <v>146</v>
      </c>
      <c r="AY702" s="18" t="s">
        <v>137</v>
      </c>
      <c r="BE702" s="201">
        <f>IF(N702="základní",J702,0)</f>
        <v>0</v>
      </c>
      <c r="BF702" s="201">
        <f>IF(N702="snížená",J702,0)</f>
        <v>0</v>
      </c>
      <c r="BG702" s="201">
        <f>IF(N702="zákl. přenesená",J702,0)</f>
        <v>0</v>
      </c>
      <c r="BH702" s="201">
        <f>IF(N702="sníž. přenesená",J702,0)</f>
        <v>0</v>
      </c>
      <c r="BI702" s="201">
        <f>IF(N702="nulová",J702,0)</f>
        <v>0</v>
      </c>
      <c r="BJ702" s="18" t="s">
        <v>81</v>
      </c>
      <c r="BK702" s="201">
        <f>ROUND(I702*H702,2)</f>
        <v>0</v>
      </c>
      <c r="BL702" s="18" t="s">
        <v>145</v>
      </c>
      <c r="BM702" s="200" t="s">
        <v>695</v>
      </c>
    </row>
    <row r="703" spans="1:65" s="2" customFormat="1" ht="11.25">
      <c r="A703" s="35"/>
      <c r="B703" s="36"/>
      <c r="C703" s="37"/>
      <c r="D703" s="202" t="s">
        <v>148</v>
      </c>
      <c r="E703" s="37"/>
      <c r="F703" s="203" t="s">
        <v>694</v>
      </c>
      <c r="G703" s="37"/>
      <c r="H703" s="37"/>
      <c r="I703" s="204"/>
      <c r="J703" s="37"/>
      <c r="K703" s="37"/>
      <c r="L703" s="40"/>
      <c r="M703" s="205"/>
      <c r="N703" s="206"/>
      <c r="O703" s="72"/>
      <c r="P703" s="72"/>
      <c r="Q703" s="72"/>
      <c r="R703" s="72"/>
      <c r="S703" s="72"/>
      <c r="T703" s="73"/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T703" s="18" t="s">
        <v>148</v>
      </c>
      <c r="AU703" s="18" t="s">
        <v>146</v>
      </c>
    </row>
    <row r="704" spans="1:65" s="13" customFormat="1" ht="11.25">
      <c r="B704" s="208"/>
      <c r="C704" s="209"/>
      <c r="D704" s="202" t="s">
        <v>152</v>
      </c>
      <c r="E704" s="210" t="s">
        <v>1</v>
      </c>
      <c r="F704" s="211" t="s">
        <v>691</v>
      </c>
      <c r="G704" s="209"/>
      <c r="H704" s="210" t="s">
        <v>1</v>
      </c>
      <c r="I704" s="212"/>
      <c r="J704" s="209"/>
      <c r="K704" s="209"/>
      <c r="L704" s="213"/>
      <c r="M704" s="214"/>
      <c r="N704" s="215"/>
      <c r="O704" s="215"/>
      <c r="P704" s="215"/>
      <c r="Q704" s="215"/>
      <c r="R704" s="215"/>
      <c r="S704" s="215"/>
      <c r="T704" s="216"/>
      <c r="AT704" s="217" t="s">
        <v>152</v>
      </c>
      <c r="AU704" s="217" t="s">
        <v>146</v>
      </c>
      <c r="AV704" s="13" t="s">
        <v>81</v>
      </c>
      <c r="AW704" s="13" t="s">
        <v>30</v>
      </c>
      <c r="AX704" s="13" t="s">
        <v>73</v>
      </c>
      <c r="AY704" s="217" t="s">
        <v>137</v>
      </c>
    </row>
    <row r="705" spans="1:65" s="14" customFormat="1" ht="11.25">
      <c r="B705" s="218"/>
      <c r="C705" s="219"/>
      <c r="D705" s="202" t="s">
        <v>152</v>
      </c>
      <c r="E705" s="220" t="s">
        <v>1</v>
      </c>
      <c r="F705" s="221" t="s">
        <v>81</v>
      </c>
      <c r="G705" s="219"/>
      <c r="H705" s="222">
        <v>1</v>
      </c>
      <c r="I705" s="223"/>
      <c r="J705" s="219"/>
      <c r="K705" s="219"/>
      <c r="L705" s="224"/>
      <c r="M705" s="225"/>
      <c r="N705" s="226"/>
      <c r="O705" s="226"/>
      <c r="P705" s="226"/>
      <c r="Q705" s="226"/>
      <c r="R705" s="226"/>
      <c r="S705" s="226"/>
      <c r="T705" s="227"/>
      <c r="AT705" s="228" t="s">
        <v>152</v>
      </c>
      <c r="AU705" s="228" t="s">
        <v>146</v>
      </c>
      <c r="AV705" s="14" t="s">
        <v>83</v>
      </c>
      <c r="AW705" s="14" t="s">
        <v>30</v>
      </c>
      <c r="AX705" s="14" t="s">
        <v>73</v>
      </c>
      <c r="AY705" s="228" t="s">
        <v>137</v>
      </c>
    </row>
    <row r="706" spans="1:65" s="15" customFormat="1" ht="11.25">
      <c r="B706" s="229"/>
      <c r="C706" s="230"/>
      <c r="D706" s="202" t="s">
        <v>152</v>
      </c>
      <c r="E706" s="231" t="s">
        <v>1</v>
      </c>
      <c r="F706" s="232" t="s">
        <v>155</v>
      </c>
      <c r="G706" s="230"/>
      <c r="H706" s="233">
        <v>1</v>
      </c>
      <c r="I706" s="234"/>
      <c r="J706" s="230"/>
      <c r="K706" s="230"/>
      <c r="L706" s="235"/>
      <c r="M706" s="236"/>
      <c r="N706" s="237"/>
      <c r="O706" s="237"/>
      <c r="P706" s="237"/>
      <c r="Q706" s="237"/>
      <c r="R706" s="237"/>
      <c r="S706" s="237"/>
      <c r="T706" s="238"/>
      <c r="AT706" s="239" t="s">
        <v>152</v>
      </c>
      <c r="AU706" s="239" t="s">
        <v>146</v>
      </c>
      <c r="AV706" s="15" t="s">
        <v>146</v>
      </c>
      <c r="AW706" s="15" t="s">
        <v>30</v>
      </c>
      <c r="AX706" s="15" t="s">
        <v>81</v>
      </c>
      <c r="AY706" s="239" t="s">
        <v>137</v>
      </c>
    </row>
    <row r="707" spans="1:65" s="2" customFormat="1" ht="16.5" customHeight="1">
      <c r="A707" s="35"/>
      <c r="B707" s="36"/>
      <c r="C707" s="251" t="s">
        <v>696</v>
      </c>
      <c r="D707" s="251" t="s">
        <v>403</v>
      </c>
      <c r="E707" s="252" t="s">
        <v>697</v>
      </c>
      <c r="F707" s="253" t="s">
        <v>698</v>
      </c>
      <c r="G707" s="254" t="s">
        <v>446</v>
      </c>
      <c r="H707" s="255">
        <v>9</v>
      </c>
      <c r="I707" s="256"/>
      <c r="J707" s="257">
        <f>ROUND(I707*H707,2)</f>
        <v>0</v>
      </c>
      <c r="K707" s="258"/>
      <c r="L707" s="259"/>
      <c r="M707" s="260" t="s">
        <v>1</v>
      </c>
      <c r="N707" s="261" t="s">
        <v>38</v>
      </c>
      <c r="O707" s="72"/>
      <c r="P707" s="198">
        <f>O707*H707</f>
        <v>0</v>
      </c>
      <c r="Q707" s="198">
        <v>1.7000000000000001E-4</v>
      </c>
      <c r="R707" s="198">
        <f>Q707*H707</f>
        <v>1.5300000000000001E-3</v>
      </c>
      <c r="S707" s="198">
        <v>0</v>
      </c>
      <c r="T707" s="199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00" t="s">
        <v>203</v>
      </c>
      <c r="AT707" s="200" t="s">
        <v>403</v>
      </c>
      <c r="AU707" s="200" t="s">
        <v>146</v>
      </c>
      <c r="AY707" s="18" t="s">
        <v>137</v>
      </c>
      <c r="BE707" s="201">
        <f>IF(N707="základní",J707,0)</f>
        <v>0</v>
      </c>
      <c r="BF707" s="201">
        <f>IF(N707="snížená",J707,0)</f>
        <v>0</v>
      </c>
      <c r="BG707" s="201">
        <f>IF(N707="zákl. přenesená",J707,0)</f>
        <v>0</v>
      </c>
      <c r="BH707" s="201">
        <f>IF(N707="sníž. přenesená",J707,0)</f>
        <v>0</v>
      </c>
      <c r="BI707" s="201">
        <f>IF(N707="nulová",J707,0)</f>
        <v>0</v>
      </c>
      <c r="BJ707" s="18" t="s">
        <v>81</v>
      </c>
      <c r="BK707" s="201">
        <f>ROUND(I707*H707,2)</f>
        <v>0</v>
      </c>
      <c r="BL707" s="18" t="s">
        <v>145</v>
      </c>
      <c r="BM707" s="200" t="s">
        <v>699</v>
      </c>
    </row>
    <row r="708" spans="1:65" s="2" customFormat="1" ht="11.25">
      <c r="A708" s="35"/>
      <c r="B708" s="36"/>
      <c r="C708" s="37"/>
      <c r="D708" s="202" t="s">
        <v>148</v>
      </c>
      <c r="E708" s="37"/>
      <c r="F708" s="203" t="s">
        <v>698</v>
      </c>
      <c r="G708" s="37"/>
      <c r="H708" s="37"/>
      <c r="I708" s="204"/>
      <c r="J708" s="37"/>
      <c r="K708" s="37"/>
      <c r="L708" s="40"/>
      <c r="M708" s="205"/>
      <c r="N708" s="206"/>
      <c r="O708" s="72"/>
      <c r="P708" s="72"/>
      <c r="Q708" s="72"/>
      <c r="R708" s="72"/>
      <c r="S708" s="72"/>
      <c r="T708" s="73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T708" s="18" t="s">
        <v>148</v>
      </c>
      <c r="AU708" s="18" t="s">
        <v>146</v>
      </c>
    </row>
    <row r="709" spans="1:65" s="13" customFormat="1" ht="11.25">
      <c r="B709" s="208"/>
      <c r="C709" s="209"/>
      <c r="D709" s="202" t="s">
        <v>152</v>
      </c>
      <c r="E709" s="210" t="s">
        <v>1</v>
      </c>
      <c r="F709" s="211" t="s">
        <v>689</v>
      </c>
      <c r="G709" s="209"/>
      <c r="H709" s="210" t="s">
        <v>1</v>
      </c>
      <c r="I709" s="212"/>
      <c r="J709" s="209"/>
      <c r="K709" s="209"/>
      <c r="L709" s="213"/>
      <c r="M709" s="214"/>
      <c r="N709" s="215"/>
      <c r="O709" s="215"/>
      <c r="P709" s="215"/>
      <c r="Q709" s="215"/>
      <c r="R709" s="215"/>
      <c r="S709" s="215"/>
      <c r="T709" s="216"/>
      <c r="AT709" s="217" t="s">
        <v>152</v>
      </c>
      <c r="AU709" s="217" t="s">
        <v>146</v>
      </c>
      <c r="AV709" s="13" t="s">
        <v>81</v>
      </c>
      <c r="AW709" s="13" t="s">
        <v>30</v>
      </c>
      <c r="AX709" s="13" t="s">
        <v>73</v>
      </c>
      <c r="AY709" s="217" t="s">
        <v>137</v>
      </c>
    </row>
    <row r="710" spans="1:65" s="14" customFormat="1" ht="11.25">
      <c r="B710" s="218"/>
      <c r="C710" s="219"/>
      <c r="D710" s="202" t="s">
        <v>152</v>
      </c>
      <c r="E710" s="220" t="s">
        <v>1</v>
      </c>
      <c r="F710" s="221" t="s">
        <v>644</v>
      </c>
      <c r="G710" s="219"/>
      <c r="H710" s="222">
        <v>9</v>
      </c>
      <c r="I710" s="223"/>
      <c r="J710" s="219"/>
      <c r="K710" s="219"/>
      <c r="L710" s="224"/>
      <c r="M710" s="225"/>
      <c r="N710" s="226"/>
      <c r="O710" s="226"/>
      <c r="P710" s="226"/>
      <c r="Q710" s="226"/>
      <c r="R710" s="226"/>
      <c r="S710" s="226"/>
      <c r="T710" s="227"/>
      <c r="AT710" s="228" t="s">
        <v>152</v>
      </c>
      <c r="AU710" s="228" t="s">
        <v>146</v>
      </c>
      <c r="AV710" s="14" t="s">
        <v>83</v>
      </c>
      <c r="AW710" s="14" t="s">
        <v>30</v>
      </c>
      <c r="AX710" s="14" t="s">
        <v>73</v>
      </c>
      <c r="AY710" s="228" t="s">
        <v>137</v>
      </c>
    </row>
    <row r="711" spans="1:65" s="16" customFormat="1" ht="11.25">
      <c r="B711" s="240"/>
      <c r="C711" s="241"/>
      <c r="D711" s="202" t="s">
        <v>152</v>
      </c>
      <c r="E711" s="242" t="s">
        <v>1</v>
      </c>
      <c r="F711" s="243" t="s">
        <v>202</v>
      </c>
      <c r="G711" s="241"/>
      <c r="H711" s="244">
        <v>9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AT711" s="250" t="s">
        <v>152</v>
      </c>
      <c r="AU711" s="250" t="s">
        <v>146</v>
      </c>
      <c r="AV711" s="16" t="s">
        <v>145</v>
      </c>
      <c r="AW711" s="16" t="s">
        <v>30</v>
      </c>
      <c r="AX711" s="16" t="s">
        <v>81</v>
      </c>
      <c r="AY711" s="250" t="s">
        <v>137</v>
      </c>
    </row>
    <row r="712" spans="1:65" s="2" customFormat="1" ht="16.5" customHeight="1">
      <c r="A712" s="35"/>
      <c r="B712" s="36"/>
      <c r="C712" s="251" t="s">
        <v>700</v>
      </c>
      <c r="D712" s="251" t="s">
        <v>403</v>
      </c>
      <c r="E712" s="252" t="s">
        <v>701</v>
      </c>
      <c r="F712" s="253" t="s">
        <v>702</v>
      </c>
      <c r="G712" s="254" t="s">
        <v>446</v>
      </c>
      <c r="H712" s="255">
        <v>1</v>
      </c>
      <c r="I712" s="256"/>
      <c r="J712" s="257">
        <f>ROUND(I712*H712,2)</f>
        <v>0</v>
      </c>
      <c r="K712" s="258"/>
      <c r="L712" s="259"/>
      <c r="M712" s="260" t="s">
        <v>1</v>
      </c>
      <c r="N712" s="261" t="s">
        <v>38</v>
      </c>
      <c r="O712" s="72"/>
      <c r="P712" s="198">
        <f>O712*H712</f>
        <v>0</v>
      </c>
      <c r="Q712" s="198">
        <v>2.2000000000000001E-4</v>
      </c>
      <c r="R712" s="198">
        <f>Q712*H712</f>
        <v>2.2000000000000001E-4</v>
      </c>
      <c r="S712" s="198">
        <v>0</v>
      </c>
      <c r="T712" s="199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00" t="s">
        <v>203</v>
      </c>
      <c r="AT712" s="200" t="s">
        <v>403</v>
      </c>
      <c r="AU712" s="200" t="s">
        <v>146</v>
      </c>
      <c r="AY712" s="18" t="s">
        <v>137</v>
      </c>
      <c r="BE712" s="201">
        <f>IF(N712="základní",J712,0)</f>
        <v>0</v>
      </c>
      <c r="BF712" s="201">
        <f>IF(N712="snížená",J712,0)</f>
        <v>0</v>
      </c>
      <c r="BG712" s="201">
        <f>IF(N712="zákl. přenesená",J712,0)</f>
        <v>0</v>
      </c>
      <c r="BH712" s="201">
        <f>IF(N712="sníž. přenesená",J712,0)</f>
        <v>0</v>
      </c>
      <c r="BI712" s="201">
        <f>IF(N712="nulová",J712,0)</f>
        <v>0</v>
      </c>
      <c r="BJ712" s="18" t="s">
        <v>81</v>
      </c>
      <c r="BK712" s="201">
        <f>ROUND(I712*H712,2)</f>
        <v>0</v>
      </c>
      <c r="BL712" s="18" t="s">
        <v>145</v>
      </c>
      <c r="BM712" s="200" t="s">
        <v>703</v>
      </c>
    </row>
    <row r="713" spans="1:65" s="2" customFormat="1" ht="11.25">
      <c r="A713" s="35"/>
      <c r="B713" s="36"/>
      <c r="C713" s="37"/>
      <c r="D713" s="202" t="s">
        <v>148</v>
      </c>
      <c r="E713" s="37"/>
      <c r="F713" s="203" t="s">
        <v>702</v>
      </c>
      <c r="G713" s="37"/>
      <c r="H713" s="37"/>
      <c r="I713" s="204"/>
      <c r="J713" s="37"/>
      <c r="K713" s="37"/>
      <c r="L713" s="40"/>
      <c r="M713" s="205"/>
      <c r="N713" s="206"/>
      <c r="O713" s="72"/>
      <c r="P713" s="72"/>
      <c r="Q713" s="72"/>
      <c r="R713" s="72"/>
      <c r="S713" s="72"/>
      <c r="T713" s="73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T713" s="18" t="s">
        <v>148</v>
      </c>
      <c r="AU713" s="18" t="s">
        <v>146</v>
      </c>
    </row>
    <row r="714" spans="1:65" s="13" customFormat="1" ht="11.25">
      <c r="B714" s="208"/>
      <c r="C714" s="209"/>
      <c r="D714" s="202" t="s">
        <v>152</v>
      </c>
      <c r="E714" s="210" t="s">
        <v>1</v>
      </c>
      <c r="F714" s="211" t="s">
        <v>690</v>
      </c>
      <c r="G714" s="209"/>
      <c r="H714" s="210" t="s">
        <v>1</v>
      </c>
      <c r="I714" s="212"/>
      <c r="J714" s="209"/>
      <c r="K714" s="209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152</v>
      </c>
      <c r="AU714" s="217" t="s">
        <v>146</v>
      </c>
      <c r="AV714" s="13" t="s">
        <v>81</v>
      </c>
      <c r="AW714" s="13" t="s">
        <v>30</v>
      </c>
      <c r="AX714" s="13" t="s">
        <v>73</v>
      </c>
      <c r="AY714" s="217" t="s">
        <v>137</v>
      </c>
    </row>
    <row r="715" spans="1:65" s="14" customFormat="1" ht="11.25">
      <c r="B715" s="218"/>
      <c r="C715" s="219"/>
      <c r="D715" s="202" t="s">
        <v>152</v>
      </c>
      <c r="E715" s="220" t="s">
        <v>1</v>
      </c>
      <c r="F715" s="221" t="s">
        <v>81</v>
      </c>
      <c r="G715" s="219"/>
      <c r="H715" s="222">
        <v>1</v>
      </c>
      <c r="I715" s="223"/>
      <c r="J715" s="219"/>
      <c r="K715" s="219"/>
      <c r="L715" s="224"/>
      <c r="M715" s="225"/>
      <c r="N715" s="226"/>
      <c r="O715" s="226"/>
      <c r="P715" s="226"/>
      <c r="Q715" s="226"/>
      <c r="R715" s="226"/>
      <c r="S715" s="226"/>
      <c r="T715" s="227"/>
      <c r="AT715" s="228" t="s">
        <v>152</v>
      </c>
      <c r="AU715" s="228" t="s">
        <v>146</v>
      </c>
      <c r="AV715" s="14" t="s">
        <v>83</v>
      </c>
      <c r="AW715" s="14" t="s">
        <v>30</v>
      </c>
      <c r="AX715" s="14" t="s">
        <v>73</v>
      </c>
      <c r="AY715" s="228" t="s">
        <v>137</v>
      </c>
    </row>
    <row r="716" spans="1:65" s="15" customFormat="1" ht="11.25">
      <c r="B716" s="229"/>
      <c r="C716" s="230"/>
      <c r="D716" s="202" t="s">
        <v>152</v>
      </c>
      <c r="E716" s="231" t="s">
        <v>1</v>
      </c>
      <c r="F716" s="232" t="s">
        <v>155</v>
      </c>
      <c r="G716" s="230"/>
      <c r="H716" s="233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AT716" s="239" t="s">
        <v>152</v>
      </c>
      <c r="AU716" s="239" t="s">
        <v>146</v>
      </c>
      <c r="AV716" s="15" t="s">
        <v>146</v>
      </c>
      <c r="AW716" s="15" t="s">
        <v>30</v>
      </c>
      <c r="AX716" s="15" t="s">
        <v>81</v>
      </c>
      <c r="AY716" s="239" t="s">
        <v>137</v>
      </c>
    </row>
    <row r="717" spans="1:65" s="2" customFormat="1" ht="24.2" customHeight="1">
      <c r="A717" s="35"/>
      <c r="B717" s="36"/>
      <c r="C717" s="188" t="s">
        <v>704</v>
      </c>
      <c r="D717" s="188" t="s">
        <v>141</v>
      </c>
      <c r="E717" s="189" t="s">
        <v>705</v>
      </c>
      <c r="F717" s="190" t="s">
        <v>706</v>
      </c>
      <c r="G717" s="191" t="s">
        <v>446</v>
      </c>
      <c r="H717" s="192">
        <v>63</v>
      </c>
      <c r="I717" s="193"/>
      <c r="J717" s="194">
        <f>ROUND(I717*H717,2)</f>
        <v>0</v>
      </c>
      <c r="K717" s="195"/>
      <c r="L717" s="40"/>
      <c r="M717" s="196" t="s">
        <v>1</v>
      </c>
      <c r="N717" s="197" t="s">
        <v>38</v>
      </c>
      <c r="O717" s="72"/>
      <c r="P717" s="198">
        <f>O717*H717</f>
        <v>0</v>
      </c>
      <c r="Q717" s="198">
        <v>0</v>
      </c>
      <c r="R717" s="198">
        <f>Q717*H717</f>
        <v>0</v>
      </c>
      <c r="S717" s="198">
        <v>0</v>
      </c>
      <c r="T717" s="199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00" t="s">
        <v>145</v>
      </c>
      <c r="AT717" s="200" t="s">
        <v>141</v>
      </c>
      <c r="AU717" s="200" t="s">
        <v>146</v>
      </c>
      <c r="AY717" s="18" t="s">
        <v>137</v>
      </c>
      <c r="BE717" s="201">
        <f>IF(N717="základní",J717,0)</f>
        <v>0</v>
      </c>
      <c r="BF717" s="201">
        <f>IF(N717="snížená",J717,0)</f>
        <v>0</v>
      </c>
      <c r="BG717" s="201">
        <f>IF(N717="zákl. přenesená",J717,0)</f>
        <v>0</v>
      </c>
      <c r="BH717" s="201">
        <f>IF(N717="sníž. přenesená",J717,0)</f>
        <v>0</v>
      </c>
      <c r="BI717" s="201">
        <f>IF(N717="nulová",J717,0)</f>
        <v>0</v>
      </c>
      <c r="BJ717" s="18" t="s">
        <v>81</v>
      </c>
      <c r="BK717" s="201">
        <f>ROUND(I717*H717,2)</f>
        <v>0</v>
      </c>
      <c r="BL717" s="18" t="s">
        <v>145</v>
      </c>
      <c r="BM717" s="200" t="s">
        <v>707</v>
      </c>
    </row>
    <row r="718" spans="1:65" s="2" customFormat="1" ht="29.25">
      <c r="A718" s="35"/>
      <c r="B718" s="36"/>
      <c r="C718" s="37"/>
      <c r="D718" s="202" t="s">
        <v>148</v>
      </c>
      <c r="E718" s="37"/>
      <c r="F718" s="203" t="s">
        <v>708</v>
      </c>
      <c r="G718" s="37"/>
      <c r="H718" s="37"/>
      <c r="I718" s="204"/>
      <c r="J718" s="37"/>
      <c r="K718" s="37"/>
      <c r="L718" s="40"/>
      <c r="M718" s="205"/>
      <c r="N718" s="206"/>
      <c r="O718" s="72"/>
      <c r="P718" s="72"/>
      <c r="Q718" s="72"/>
      <c r="R718" s="72"/>
      <c r="S718" s="72"/>
      <c r="T718" s="73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8" t="s">
        <v>148</v>
      </c>
      <c r="AU718" s="18" t="s">
        <v>146</v>
      </c>
    </row>
    <row r="719" spans="1:65" s="13" customFormat="1" ht="11.25">
      <c r="B719" s="208"/>
      <c r="C719" s="209"/>
      <c r="D719" s="202" t="s">
        <v>152</v>
      </c>
      <c r="E719" s="210" t="s">
        <v>1</v>
      </c>
      <c r="F719" s="211" t="s">
        <v>709</v>
      </c>
      <c r="G719" s="209"/>
      <c r="H719" s="210" t="s">
        <v>1</v>
      </c>
      <c r="I719" s="212"/>
      <c r="J719" s="209"/>
      <c r="K719" s="209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152</v>
      </c>
      <c r="AU719" s="217" t="s">
        <v>146</v>
      </c>
      <c r="AV719" s="13" t="s">
        <v>81</v>
      </c>
      <c r="AW719" s="13" t="s">
        <v>30</v>
      </c>
      <c r="AX719" s="13" t="s">
        <v>73</v>
      </c>
      <c r="AY719" s="217" t="s">
        <v>137</v>
      </c>
    </row>
    <row r="720" spans="1:65" s="14" customFormat="1" ht="11.25">
      <c r="B720" s="218"/>
      <c r="C720" s="219"/>
      <c r="D720" s="202" t="s">
        <v>152</v>
      </c>
      <c r="E720" s="220" t="s">
        <v>1</v>
      </c>
      <c r="F720" s="221" t="s">
        <v>548</v>
      </c>
      <c r="G720" s="219"/>
      <c r="H720" s="222">
        <v>54</v>
      </c>
      <c r="I720" s="223"/>
      <c r="J720" s="219"/>
      <c r="K720" s="219"/>
      <c r="L720" s="224"/>
      <c r="M720" s="225"/>
      <c r="N720" s="226"/>
      <c r="O720" s="226"/>
      <c r="P720" s="226"/>
      <c r="Q720" s="226"/>
      <c r="R720" s="226"/>
      <c r="S720" s="226"/>
      <c r="T720" s="227"/>
      <c r="AT720" s="228" t="s">
        <v>152</v>
      </c>
      <c r="AU720" s="228" t="s">
        <v>146</v>
      </c>
      <c r="AV720" s="14" t="s">
        <v>83</v>
      </c>
      <c r="AW720" s="14" t="s">
        <v>30</v>
      </c>
      <c r="AX720" s="14" t="s">
        <v>73</v>
      </c>
      <c r="AY720" s="228" t="s">
        <v>137</v>
      </c>
    </row>
    <row r="721" spans="1:65" s="13" customFormat="1" ht="11.25">
      <c r="B721" s="208"/>
      <c r="C721" s="209"/>
      <c r="D721" s="202" t="s">
        <v>152</v>
      </c>
      <c r="E721" s="210" t="s">
        <v>1</v>
      </c>
      <c r="F721" s="211" t="s">
        <v>710</v>
      </c>
      <c r="G721" s="209"/>
      <c r="H721" s="210" t="s">
        <v>1</v>
      </c>
      <c r="I721" s="212"/>
      <c r="J721" s="209"/>
      <c r="K721" s="209"/>
      <c r="L721" s="213"/>
      <c r="M721" s="214"/>
      <c r="N721" s="215"/>
      <c r="O721" s="215"/>
      <c r="P721" s="215"/>
      <c r="Q721" s="215"/>
      <c r="R721" s="215"/>
      <c r="S721" s="215"/>
      <c r="T721" s="216"/>
      <c r="AT721" s="217" t="s">
        <v>152</v>
      </c>
      <c r="AU721" s="217" t="s">
        <v>146</v>
      </c>
      <c r="AV721" s="13" t="s">
        <v>81</v>
      </c>
      <c r="AW721" s="13" t="s">
        <v>30</v>
      </c>
      <c r="AX721" s="13" t="s">
        <v>73</v>
      </c>
      <c r="AY721" s="217" t="s">
        <v>137</v>
      </c>
    </row>
    <row r="722" spans="1:65" s="14" customFormat="1" ht="11.25">
      <c r="B722" s="218"/>
      <c r="C722" s="219"/>
      <c r="D722" s="202" t="s">
        <v>152</v>
      </c>
      <c r="E722" s="220" t="s">
        <v>1</v>
      </c>
      <c r="F722" s="221" t="s">
        <v>193</v>
      </c>
      <c r="G722" s="219"/>
      <c r="H722" s="222">
        <v>7</v>
      </c>
      <c r="I722" s="223"/>
      <c r="J722" s="219"/>
      <c r="K722" s="219"/>
      <c r="L722" s="224"/>
      <c r="M722" s="225"/>
      <c r="N722" s="226"/>
      <c r="O722" s="226"/>
      <c r="P722" s="226"/>
      <c r="Q722" s="226"/>
      <c r="R722" s="226"/>
      <c r="S722" s="226"/>
      <c r="T722" s="227"/>
      <c r="AT722" s="228" t="s">
        <v>152</v>
      </c>
      <c r="AU722" s="228" t="s">
        <v>146</v>
      </c>
      <c r="AV722" s="14" t="s">
        <v>83</v>
      </c>
      <c r="AW722" s="14" t="s">
        <v>30</v>
      </c>
      <c r="AX722" s="14" t="s">
        <v>73</v>
      </c>
      <c r="AY722" s="228" t="s">
        <v>137</v>
      </c>
    </row>
    <row r="723" spans="1:65" s="13" customFormat="1" ht="11.25">
      <c r="B723" s="208"/>
      <c r="C723" s="209"/>
      <c r="D723" s="202" t="s">
        <v>152</v>
      </c>
      <c r="E723" s="210" t="s">
        <v>1</v>
      </c>
      <c r="F723" s="211" t="s">
        <v>711</v>
      </c>
      <c r="G723" s="209"/>
      <c r="H723" s="210" t="s">
        <v>1</v>
      </c>
      <c r="I723" s="212"/>
      <c r="J723" s="209"/>
      <c r="K723" s="209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152</v>
      </c>
      <c r="AU723" s="217" t="s">
        <v>146</v>
      </c>
      <c r="AV723" s="13" t="s">
        <v>81</v>
      </c>
      <c r="AW723" s="13" t="s">
        <v>30</v>
      </c>
      <c r="AX723" s="13" t="s">
        <v>73</v>
      </c>
      <c r="AY723" s="217" t="s">
        <v>137</v>
      </c>
    </row>
    <row r="724" spans="1:65" s="14" customFormat="1" ht="11.25">
      <c r="B724" s="218"/>
      <c r="C724" s="219"/>
      <c r="D724" s="202" t="s">
        <v>152</v>
      </c>
      <c r="E724" s="220" t="s">
        <v>1</v>
      </c>
      <c r="F724" s="221" t="s">
        <v>83</v>
      </c>
      <c r="G724" s="219"/>
      <c r="H724" s="222">
        <v>2</v>
      </c>
      <c r="I724" s="223"/>
      <c r="J724" s="219"/>
      <c r="K724" s="219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152</v>
      </c>
      <c r="AU724" s="228" t="s">
        <v>146</v>
      </c>
      <c r="AV724" s="14" t="s">
        <v>83</v>
      </c>
      <c r="AW724" s="14" t="s">
        <v>30</v>
      </c>
      <c r="AX724" s="14" t="s">
        <v>73</v>
      </c>
      <c r="AY724" s="228" t="s">
        <v>137</v>
      </c>
    </row>
    <row r="725" spans="1:65" s="16" customFormat="1" ht="11.25">
      <c r="B725" s="240"/>
      <c r="C725" s="241"/>
      <c r="D725" s="202" t="s">
        <v>152</v>
      </c>
      <c r="E725" s="242" t="s">
        <v>1</v>
      </c>
      <c r="F725" s="243" t="s">
        <v>202</v>
      </c>
      <c r="G725" s="241"/>
      <c r="H725" s="244">
        <v>63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AT725" s="250" t="s">
        <v>152</v>
      </c>
      <c r="AU725" s="250" t="s">
        <v>146</v>
      </c>
      <c r="AV725" s="16" t="s">
        <v>145</v>
      </c>
      <c r="AW725" s="16" t="s">
        <v>30</v>
      </c>
      <c r="AX725" s="16" t="s">
        <v>81</v>
      </c>
      <c r="AY725" s="250" t="s">
        <v>137</v>
      </c>
    </row>
    <row r="726" spans="1:65" s="2" customFormat="1" ht="16.5" customHeight="1">
      <c r="A726" s="35"/>
      <c r="B726" s="36"/>
      <c r="C726" s="251" t="s">
        <v>712</v>
      </c>
      <c r="D726" s="251" t="s">
        <v>403</v>
      </c>
      <c r="E726" s="252" t="s">
        <v>713</v>
      </c>
      <c r="F726" s="253" t="s">
        <v>714</v>
      </c>
      <c r="G726" s="254" t="s">
        <v>446</v>
      </c>
      <c r="H726" s="255">
        <v>56</v>
      </c>
      <c r="I726" s="256"/>
      <c r="J726" s="257">
        <f>ROUND(I726*H726,2)</f>
        <v>0</v>
      </c>
      <c r="K726" s="258"/>
      <c r="L726" s="259"/>
      <c r="M726" s="260" t="s">
        <v>1</v>
      </c>
      <c r="N726" s="261" t="s">
        <v>38</v>
      </c>
      <c r="O726" s="72"/>
      <c r="P726" s="198">
        <f>O726*H726</f>
        <v>0</v>
      </c>
      <c r="Q726" s="198">
        <v>8.1999999999999998E-4</v>
      </c>
      <c r="R726" s="198">
        <f>Q726*H726</f>
        <v>4.5920000000000002E-2</v>
      </c>
      <c r="S726" s="198">
        <v>0</v>
      </c>
      <c r="T726" s="199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0" t="s">
        <v>203</v>
      </c>
      <c r="AT726" s="200" t="s">
        <v>403</v>
      </c>
      <c r="AU726" s="200" t="s">
        <v>146</v>
      </c>
      <c r="AY726" s="18" t="s">
        <v>137</v>
      </c>
      <c r="BE726" s="201">
        <f>IF(N726="základní",J726,0)</f>
        <v>0</v>
      </c>
      <c r="BF726" s="201">
        <f>IF(N726="snížená",J726,0)</f>
        <v>0</v>
      </c>
      <c r="BG726" s="201">
        <f>IF(N726="zákl. přenesená",J726,0)</f>
        <v>0</v>
      </c>
      <c r="BH726" s="201">
        <f>IF(N726="sníž. přenesená",J726,0)</f>
        <v>0</v>
      </c>
      <c r="BI726" s="201">
        <f>IF(N726="nulová",J726,0)</f>
        <v>0</v>
      </c>
      <c r="BJ726" s="18" t="s">
        <v>81</v>
      </c>
      <c r="BK726" s="201">
        <f>ROUND(I726*H726,2)</f>
        <v>0</v>
      </c>
      <c r="BL726" s="18" t="s">
        <v>145</v>
      </c>
      <c r="BM726" s="200" t="s">
        <v>715</v>
      </c>
    </row>
    <row r="727" spans="1:65" s="2" customFormat="1" ht="11.25">
      <c r="A727" s="35"/>
      <c r="B727" s="36"/>
      <c r="C727" s="37"/>
      <c r="D727" s="202" t="s">
        <v>148</v>
      </c>
      <c r="E727" s="37"/>
      <c r="F727" s="203" t="s">
        <v>714</v>
      </c>
      <c r="G727" s="37"/>
      <c r="H727" s="37"/>
      <c r="I727" s="204"/>
      <c r="J727" s="37"/>
      <c r="K727" s="37"/>
      <c r="L727" s="40"/>
      <c r="M727" s="205"/>
      <c r="N727" s="206"/>
      <c r="O727" s="72"/>
      <c r="P727" s="72"/>
      <c r="Q727" s="72"/>
      <c r="R727" s="72"/>
      <c r="S727" s="72"/>
      <c r="T727" s="73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T727" s="18" t="s">
        <v>148</v>
      </c>
      <c r="AU727" s="18" t="s">
        <v>146</v>
      </c>
    </row>
    <row r="728" spans="1:65" s="13" customFormat="1" ht="11.25">
      <c r="B728" s="208"/>
      <c r="C728" s="209"/>
      <c r="D728" s="202" t="s">
        <v>152</v>
      </c>
      <c r="E728" s="210" t="s">
        <v>1</v>
      </c>
      <c r="F728" s="211" t="s">
        <v>709</v>
      </c>
      <c r="G728" s="209"/>
      <c r="H728" s="210" t="s">
        <v>1</v>
      </c>
      <c r="I728" s="212"/>
      <c r="J728" s="209"/>
      <c r="K728" s="209"/>
      <c r="L728" s="213"/>
      <c r="M728" s="214"/>
      <c r="N728" s="215"/>
      <c r="O728" s="215"/>
      <c r="P728" s="215"/>
      <c r="Q728" s="215"/>
      <c r="R728" s="215"/>
      <c r="S728" s="215"/>
      <c r="T728" s="216"/>
      <c r="AT728" s="217" t="s">
        <v>152</v>
      </c>
      <c r="AU728" s="217" t="s">
        <v>146</v>
      </c>
      <c r="AV728" s="13" t="s">
        <v>81</v>
      </c>
      <c r="AW728" s="13" t="s">
        <v>30</v>
      </c>
      <c r="AX728" s="13" t="s">
        <v>73</v>
      </c>
      <c r="AY728" s="217" t="s">
        <v>137</v>
      </c>
    </row>
    <row r="729" spans="1:65" s="14" customFormat="1" ht="11.25">
      <c r="B729" s="218"/>
      <c r="C729" s="219"/>
      <c r="D729" s="202" t="s">
        <v>152</v>
      </c>
      <c r="E729" s="220" t="s">
        <v>1</v>
      </c>
      <c r="F729" s="221" t="s">
        <v>716</v>
      </c>
      <c r="G729" s="219"/>
      <c r="H729" s="222">
        <v>54</v>
      </c>
      <c r="I729" s="223"/>
      <c r="J729" s="219"/>
      <c r="K729" s="219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152</v>
      </c>
      <c r="AU729" s="228" t="s">
        <v>146</v>
      </c>
      <c r="AV729" s="14" t="s">
        <v>83</v>
      </c>
      <c r="AW729" s="14" t="s">
        <v>30</v>
      </c>
      <c r="AX729" s="14" t="s">
        <v>73</v>
      </c>
      <c r="AY729" s="228" t="s">
        <v>137</v>
      </c>
    </row>
    <row r="730" spans="1:65" s="13" customFormat="1" ht="11.25">
      <c r="B730" s="208"/>
      <c r="C730" s="209"/>
      <c r="D730" s="202" t="s">
        <v>152</v>
      </c>
      <c r="E730" s="210" t="s">
        <v>1</v>
      </c>
      <c r="F730" s="211" t="s">
        <v>711</v>
      </c>
      <c r="G730" s="209"/>
      <c r="H730" s="210" t="s">
        <v>1</v>
      </c>
      <c r="I730" s="212"/>
      <c r="J730" s="209"/>
      <c r="K730" s="209"/>
      <c r="L730" s="213"/>
      <c r="M730" s="214"/>
      <c r="N730" s="215"/>
      <c r="O730" s="215"/>
      <c r="P730" s="215"/>
      <c r="Q730" s="215"/>
      <c r="R730" s="215"/>
      <c r="S730" s="215"/>
      <c r="T730" s="216"/>
      <c r="AT730" s="217" t="s">
        <v>152</v>
      </c>
      <c r="AU730" s="217" t="s">
        <v>146</v>
      </c>
      <c r="AV730" s="13" t="s">
        <v>81</v>
      </c>
      <c r="AW730" s="13" t="s">
        <v>30</v>
      </c>
      <c r="AX730" s="13" t="s">
        <v>73</v>
      </c>
      <c r="AY730" s="217" t="s">
        <v>137</v>
      </c>
    </row>
    <row r="731" spans="1:65" s="14" customFormat="1" ht="11.25">
      <c r="B731" s="218"/>
      <c r="C731" s="219"/>
      <c r="D731" s="202" t="s">
        <v>152</v>
      </c>
      <c r="E731" s="220" t="s">
        <v>1</v>
      </c>
      <c r="F731" s="221" t="s">
        <v>83</v>
      </c>
      <c r="G731" s="219"/>
      <c r="H731" s="222">
        <v>2</v>
      </c>
      <c r="I731" s="223"/>
      <c r="J731" s="219"/>
      <c r="K731" s="219"/>
      <c r="L731" s="224"/>
      <c r="M731" s="225"/>
      <c r="N731" s="226"/>
      <c r="O731" s="226"/>
      <c r="P731" s="226"/>
      <c r="Q731" s="226"/>
      <c r="R731" s="226"/>
      <c r="S731" s="226"/>
      <c r="T731" s="227"/>
      <c r="AT731" s="228" t="s">
        <v>152</v>
      </c>
      <c r="AU731" s="228" t="s">
        <v>146</v>
      </c>
      <c r="AV731" s="14" t="s">
        <v>83</v>
      </c>
      <c r="AW731" s="14" t="s">
        <v>30</v>
      </c>
      <c r="AX731" s="14" t="s">
        <v>73</v>
      </c>
      <c r="AY731" s="228" t="s">
        <v>137</v>
      </c>
    </row>
    <row r="732" spans="1:65" s="16" customFormat="1" ht="11.25">
      <c r="B732" s="240"/>
      <c r="C732" s="241"/>
      <c r="D732" s="202" t="s">
        <v>152</v>
      </c>
      <c r="E732" s="242" t="s">
        <v>1</v>
      </c>
      <c r="F732" s="243" t="s">
        <v>202</v>
      </c>
      <c r="G732" s="241"/>
      <c r="H732" s="244">
        <v>56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AT732" s="250" t="s">
        <v>152</v>
      </c>
      <c r="AU732" s="250" t="s">
        <v>146</v>
      </c>
      <c r="AV732" s="16" t="s">
        <v>145</v>
      </c>
      <c r="AW732" s="16" t="s">
        <v>30</v>
      </c>
      <c r="AX732" s="16" t="s">
        <v>81</v>
      </c>
      <c r="AY732" s="250" t="s">
        <v>137</v>
      </c>
    </row>
    <row r="733" spans="1:65" s="2" customFormat="1" ht="16.5" customHeight="1">
      <c r="A733" s="35"/>
      <c r="B733" s="36"/>
      <c r="C733" s="251" t="s">
        <v>717</v>
      </c>
      <c r="D733" s="251" t="s">
        <v>403</v>
      </c>
      <c r="E733" s="252" t="s">
        <v>718</v>
      </c>
      <c r="F733" s="253" t="s">
        <v>719</v>
      </c>
      <c r="G733" s="254" t="s">
        <v>446</v>
      </c>
      <c r="H733" s="255">
        <v>7</v>
      </c>
      <c r="I733" s="256"/>
      <c r="J733" s="257">
        <f>ROUND(I733*H733,2)</f>
        <v>0</v>
      </c>
      <c r="K733" s="258"/>
      <c r="L733" s="259"/>
      <c r="M733" s="260" t="s">
        <v>1</v>
      </c>
      <c r="N733" s="261" t="s">
        <v>38</v>
      </c>
      <c r="O733" s="72"/>
      <c r="P733" s="198">
        <f>O733*H733</f>
        <v>0</v>
      </c>
      <c r="Q733" s="198">
        <v>1.3500000000000001E-3</v>
      </c>
      <c r="R733" s="198">
        <f>Q733*H733</f>
        <v>9.4500000000000001E-3</v>
      </c>
      <c r="S733" s="198">
        <v>0</v>
      </c>
      <c r="T733" s="199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00" t="s">
        <v>203</v>
      </c>
      <c r="AT733" s="200" t="s">
        <v>403</v>
      </c>
      <c r="AU733" s="200" t="s">
        <v>146</v>
      </c>
      <c r="AY733" s="18" t="s">
        <v>137</v>
      </c>
      <c r="BE733" s="201">
        <f>IF(N733="základní",J733,0)</f>
        <v>0</v>
      </c>
      <c r="BF733" s="201">
        <f>IF(N733="snížená",J733,0)</f>
        <v>0</v>
      </c>
      <c r="BG733" s="201">
        <f>IF(N733="zákl. přenesená",J733,0)</f>
        <v>0</v>
      </c>
      <c r="BH733" s="201">
        <f>IF(N733="sníž. přenesená",J733,0)</f>
        <v>0</v>
      </c>
      <c r="BI733" s="201">
        <f>IF(N733="nulová",J733,0)</f>
        <v>0</v>
      </c>
      <c r="BJ733" s="18" t="s">
        <v>81</v>
      </c>
      <c r="BK733" s="201">
        <f>ROUND(I733*H733,2)</f>
        <v>0</v>
      </c>
      <c r="BL733" s="18" t="s">
        <v>145</v>
      </c>
      <c r="BM733" s="200" t="s">
        <v>720</v>
      </c>
    </row>
    <row r="734" spans="1:65" s="2" customFormat="1" ht="11.25">
      <c r="A734" s="35"/>
      <c r="B734" s="36"/>
      <c r="C734" s="37"/>
      <c r="D734" s="202" t="s">
        <v>148</v>
      </c>
      <c r="E734" s="37"/>
      <c r="F734" s="203" t="s">
        <v>719</v>
      </c>
      <c r="G734" s="37"/>
      <c r="H734" s="37"/>
      <c r="I734" s="204"/>
      <c r="J734" s="37"/>
      <c r="K734" s="37"/>
      <c r="L734" s="40"/>
      <c r="M734" s="205"/>
      <c r="N734" s="206"/>
      <c r="O734" s="72"/>
      <c r="P734" s="72"/>
      <c r="Q734" s="72"/>
      <c r="R734" s="72"/>
      <c r="S734" s="72"/>
      <c r="T734" s="73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T734" s="18" t="s">
        <v>148</v>
      </c>
      <c r="AU734" s="18" t="s">
        <v>146</v>
      </c>
    </row>
    <row r="735" spans="1:65" s="13" customFormat="1" ht="11.25">
      <c r="B735" s="208"/>
      <c r="C735" s="209"/>
      <c r="D735" s="202" t="s">
        <v>152</v>
      </c>
      <c r="E735" s="210" t="s">
        <v>1</v>
      </c>
      <c r="F735" s="211" t="s">
        <v>710</v>
      </c>
      <c r="G735" s="209"/>
      <c r="H735" s="210" t="s">
        <v>1</v>
      </c>
      <c r="I735" s="212"/>
      <c r="J735" s="209"/>
      <c r="K735" s="209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152</v>
      </c>
      <c r="AU735" s="217" t="s">
        <v>146</v>
      </c>
      <c r="AV735" s="13" t="s">
        <v>81</v>
      </c>
      <c r="AW735" s="13" t="s">
        <v>30</v>
      </c>
      <c r="AX735" s="13" t="s">
        <v>73</v>
      </c>
      <c r="AY735" s="217" t="s">
        <v>137</v>
      </c>
    </row>
    <row r="736" spans="1:65" s="14" customFormat="1" ht="11.25">
      <c r="B736" s="218"/>
      <c r="C736" s="219"/>
      <c r="D736" s="202" t="s">
        <v>152</v>
      </c>
      <c r="E736" s="220" t="s">
        <v>1</v>
      </c>
      <c r="F736" s="221" t="s">
        <v>193</v>
      </c>
      <c r="G736" s="219"/>
      <c r="H736" s="222">
        <v>7</v>
      </c>
      <c r="I736" s="223"/>
      <c r="J736" s="219"/>
      <c r="K736" s="219"/>
      <c r="L736" s="224"/>
      <c r="M736" s="225"/>
      <c r="N736" s="226"/>
      <c r="O736" s="226"/>
      <c r="P736" s="226"/>
      <c r="Q736" s="226"/>
      <c r="R736" s="226"/>
      <c r="S736" s="226"/>
      <c r="T736" s="227"/>
      <c r="AT736" s="228" t="s">
        <v>152</v>
      </c>
      <c r="AU736" s="228" t="s">
        <v>146</v>
      </c>
      <c r="AV736" s="14" t="s">
        <v>83</v>
      </c>
      <c r="AW736" s="14" t="s">
        <v>30</v>
      </c>
      <c r="AX736" s="14" t="s">
        <v>73</v>
      </c>
      <c r="AY736" s="228" t="s">
        <v>137</v>
      </c>
    </row>
    <row r="737" spans="1:65" s="16" customFormat="1" ht="11.25">
      <c r="B737" s="240"/>
      <c r="C737" s="241"/>
      <c r="D737" s="202" t="s">
        <v>152</v>
      </c>
      <c r="E737" s="242" t="s">
        <v>1</v>
      </c>
      <c r="F737" s="243" t="s">
        <v>202</v>
      </c>
      <c r="G737" s="241"/>
      <c r="H737" s="244">
        <v>7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AT737" s="250" t="s">
        <v>152</v>
      </c>
      <c r="AU737" s="250" t="s">
        <v>146</v>
      </c>
      <c r="AV737" s="16" t="s">
        <v>145</v>
      </c>
      <c r="AW737" s="16" t="s">
        <v>30</v>
      </c>
      <c r="AX737" s="16" t="s">
        <v>81</v>
      </c>
      <c r="AY737" s="250" t="s">
        <v>137</v>
      </c>
    </row>
    <row r="738" spans="1:65" s="12" customFormat="1" ht="20.85" customHeight="1">
      <c r="B738" s="172"/>
      <c r="C738" s="173"/>
      <c r="D738" s="174" t="s">
        <v>72</v>
      </c>
      <c r="E738" s="186" t="s">
        <v>721</v>
      </c>
      <c r="F738" s="186" t="s">
        <v>722</v>
      </c>
      <c r="G738" s="173"/>
      <c r="H738" s="173"/>
      <c r="I738" s="176"/>
      <c r="J738" s="187">
        <f>BK738</f>
        <v>0</v>
      </c>
      <c r="K738" s="173"/>
      <c r="L738" s="178"/>
      <c r="M738" s="179"/>
      <c r="N738" s="180"/>
      <c r="O738" s="180"/>
      <c r="P738" s="181">
        <f>SUM(P739:P875)</f>
        <v>0</v>
      </c>
      <c r="Q738" s="180"/>
      <c r="R738" s="181">
        <f>SUM(R739:R875)</f>
        <v>5.8310899999999997</v>
      </c>
      <c r="S738" s="180"/>
      <c r="T738" s="182">
        <f>SUM(T739:T875)</f>
        <v>0</v>
      </c>
      <c r="AR738" s="183" t="s">
        <v>81</v>
      </c>
      <c r="AT738" s="184" t="s">
        <v>72</v>
      </c>
      <c r="AU738" s="184" t="s">
        <v>83</v>
      </c>
      <c r="AY738" s="183" t="s">
        <v>137</v>
      </c>
      <c r="BK738" s="185">
        <f>SUM(BK739:BK875)</f>
        <v>0</v>
      </c>
    </row>
    <row r="739" spans="1:65" s="2" customFormat="1" ht="24.2" customHeight="1">
      <c r="A739" s="35"/>
      <c r="B739" s="36"/>
      <c r="C739" s="188" t="s">
        <v>723</v>
      </c>
      <c r="D739" s="188" t="s">
        <v>141</v>
      </c>
      <c r="E739" s="189" t="s">
        <v>724</v>
      </c>
      <c r="F739" s="190" t="s">
        <v>725</v>
      </c>
      <c r="G739" s="191" t="s">
        <v>196</v>
      </c>
      <c r="H739" s="192">
        <v>342</v>
      </c>
      <c r="I739" s="193"/>
      <c r="J739" s="194">
        <f>ROUND(I739*H739,2)</f>
        <v>0</v>
      </c>
      <c r="K739" s="195"/>
      <c r="L739" s="40"/>
      <c r="M739" s="196" t="s">
        <v>1</v>
      </c>
      <c r="N739" s="197" t="s">
        <v>38</v>
      </c>
      <c r="O739" s="72"/>
      <c r="P739" s="198">
        <f>O739*H739</f>
        <v>0</v>
      </c>
      <c r="Q739" s="198">
        <v>0</v>
      </c>
      <c r="R739" s="198">
        <f>Q739*H739</f>
        <v>0</v>
      </c>
      <c r="S739" s="198">
        <v>0</v>
      </c>
      <c r="T739" s="199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0" t="s">
        <v>145</v>
      </c>
      <c r="AT739" s="200" t="s">
        <v>141</v>
      </c>
      <c r="AU739" s="200" t="s">
        <v>146</v>
      </c>
      <c r="AY739" s="18" t="s">
        <v>137</v>
      </c>
      <c r="BE739" s="201">
        <f>IF(N739="základní",J739,0)</f>
        <v>0</v>
      </c>
      <c r="BF739" s="201">
        <f>IF(N739="snížená",J739,0)</f>
        <v>0</v>
      </c>
      <c r="BG739" s="201">
        <f>IF(N739="zákl. přenesená",J739,0)</f>
        <v>0</v>
      </c>
      <c r="BH739" s="201">
        <f>IF(N739="sníž. přenesená",J739,0)</f>
        <v>0</v>
      </c>
      <c r="BI739" s="201">
        <f>IF(N739="nulová",J739,0)</f>
        <v>0</v>
      </c>
      <c r="BJ739" s="18" t="s">
        <v>81</v>
      </c>
      <c r="BK739" s="201">
        <f>ROUND(I739*H739,2)</f>
        <v>0</v>
      </c>
      <c r="BL739" s="18" t="s">
        <v>145</v>
      </c>
      <c r="BM739" s="200" t="s">
        <v>726</v>
      </c>
    </row>
    <row r="740" spans="1:65" s="2" customFormat="1" ht="11.25">
      <c r="A740" s="35"/>
      <c r="B740" s="36"/>
      <c r="C740" s="37"/>
      <c r="D740" s="202" t="s">
        <v>148</v>
      </c>
      <c r="E740" s="37"/>
      <c r="F740" s="203" t="s">
        <v>725</v>
      </c>
      <c r="G740" s="37"/>
      <c r="H740" s="37"/>
      <c r="I740" s="204"/>
      <c r="J740" s="37"/>
      <c r="K740" s="37"/>
      <c r="L740" s="40"/>
      <c r="M740" s="205"/>
      <c r="N740" s="206"/>
      <c r="O740" s="72"/>
      <c r="P740" s="72"/>
      <c r="Q740" s="72"/>
      <c r="R740" s="72"/>
      <c r="S740" s="72"/>
      <c r="T740" s="73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T740" s="18" t="s">
        <v>148</v>
      </c>
      <c r="AU740" s="18" t="s">
        <v>146</v>
      </c>
    </row>
    <row r="741" spans="1:65" s="13" customFormat="1" ht="11.25">
      <c r="B741" s="208"/>
      <c r="C741" s="209"/>
      <c r="D741" s="202" t="s">
        <v>152</v>
      </c>
      <c r="E741" s="210" t="s">
        <v>1</v>
      </c>
      <c r="F741" s="211" t="s">
        <v>727</v>
      </c>
      <c r="G741" s="209"/>
      <c r="H741" s="210" t="s">
        <v>1</v>
      </c>
      <c r="I741" s="212"/>
      <c r="J741" s="209"/>
      <c r="K741" s="209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152</v>
      </c>
      <c r="AU741" s="217" t="s">
        <v>146</v>
      </c>
      <c r="AV741" s="13" t="s">
        <v>81</v>
      </c>
      <c r="AW741" s="13" t="s">
        <v>30</v>
      </c>
      <c r="AX741" s="13" t="s">
        <v>73</v>
      </c>
      <c r="AY741" s="217" t="s">
        <v>137</v>
      </c>
    </row>
    <row r="742" spans="1:65" s="14" customFormat="1" ht="11.25">
      <c r="B742" s="218"/>
      <c r="C742" s="219"/>
      <c r="D742" s="202" t="s">
        <v>152</v>
      </c>
      <c r="E742" s="220" t="s">
        <v>1</v>
      </c>
      <c r="F742" s="221" t="s">
        <v>631</v>
      </c>
      <c r="G742" s="219"/>
      <c r="H742" s="222">
        <v>264</v>
      </c>
      <c r="I742" s="223"/>
      <c r="J742" s="219"/>
      <c r="K742" s="219"/>
      <c r="L742" s="224"/>
      <c r="M742" s="225"/>
      <c r="N742" s="226"/>
      <c r="O742" s="226"/>
      <c r="P742" s="226"/>
      <c r="Q742" s="226"/>
      <c r="R742" s="226"/>
      <c r="S742" s="226"/>
      <c r="T742" s="227"/>
      <c r="AT742" s="228" t="s">
        <v>152</v>
      </c>
      <c r="AU742" s="228" t="s">
        <v>146</v>
      </c>
      <c r="AV742" s="14" t="s">
        <v>83</v>
      </c>
      <c r="AW742" s="14" t="s">
        <v>30</v>
      </c>
      <c r="AX742" s="14" t="s">
        <v>73</v>
      </c>
      <c r="AY742" s="228" t="s">
        <v>137</v>
      </c>
    </row>
    <row r="743" spans="1:65" s="13" customFormat="1" ht="11.25">
      <c r="B743" s="208"/>
      <c r="C743" s="209"/>
      <c r="D743" s="202" t="s">
        <v>152</v>
      </c>
      <c r="E743" s="210" t="s">
        <v>1</v>
      </c>
      <c r="F743" s="211" t="s">
        <v>284</v>
      </c>
      <c r="G743" s="209"/>
      <c r="H743" s="210" t="s">
        <v>1</v>
      </c>
      <c r="I743" s="212"/>
      <c r="J743" s="209"/>
      <c r="K743" s="209"/>
      <c r="L743" s="213"/>
      <c r="M743" s="214"/>
      <c r="N743" s="215"/>
      <c r="O743" s="215"/>
      <c r="P743" s="215"/>
      <c r="Q743" s="215"/>
      <c r="R743" s="215"/>
      <c r="S743" s="215"/>
      <c r="T743" s="216"/>
      <c r="AT743" s="217" t="s">
        <v>152</v>
      </c>
      <c r="AU743" s="217" t="s">
        <v>146</v>
      </c>
      <c r="AV743" s="13" t="s">
        <v>81</v>
      </c>
      <c r="AW743" s="13" t="s">
        <v>30</v>
      </c>
      <c r="AX743" s="13" t="s">
        <v>73</v>
      </c>
      <c r="AY743" s="217" t="s">
        <v>137</v>
      </c>
    </row>
    <row r="744" spans="1:65" s="14" customFormat="1" ht="11.25">
      <c r="B744" s="218"/>
      <c r="C744" s="219"/>
      <c r="D744" s="202" t="s">
        <v>152</v>
      </c>
      <c r="E744" s="220" t="s">
        <v>1</v>
      </c>
      <c r="F744" s="221" t="s">
        <v>728</v>
      </c>
      <c r="G744" s="219"/>
      <c r="H744" s="222">
        <v>78</v>
      </c>
      <c r="I744" s="223"/>
      <c r="J744" s="219"/>
      <c r="K744" s="219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152</v>
      </c>
      <c r="AU744" s="228" t="s">
        <v>146</v>
      </c>
      <c r="AV744" s="14" t="s">
        <v>83</v>
      </c>
      <c r="AW744" s="14" t="s">
        <v>30</v>
      </c>
      <c r="AX744" s="14" t="s">
        <v>73</v>
      </c>
      <c r="AY744" s="228" t="s">
        <v>137</v>
      </c>
    </row>
    <row r="745" spans="1:65" s="15" customFormat="1" ht="11.25">
      <c r="B745" s="229"/>
      <c r="C745" s="230"/>
      <c r="D745" s="202" t="s">
        <v>152</v>
      </c>
      <c r="E745" s="231" t="s">
        <v>1</v>
      </c>
      <c r="F745" s="232" t="s">
        <v>155</v>
      </c>
      <c r="G745" s="230"/>
      <c r="H745" s="233">
        <v>342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AT745" s="239" t="s">
        <v>152</v>
      </c>
      <c r="AU745" s="239" t="s">
        <v>146</v>
      </c>
      <c r="AV745" s="15" t="s">
        <v>146</v>
      </c>
      <c r="AW745" s="15" t="s">
        <v>30</v>
      </c>
      <c r="AX745" s="15" t="s">
        <v>81</v>
      </c>
      <c r="AY745" s="239" t="s">
        <v>137</v>
      </c>
    </row>
    <row r="746" spans="1:65" s="2" customFormat="1" ht="16.5" customHeight="1">
      <c r="A746" s="35"/>
      <c r="B746" s="36"/>
      <c r="C746" s="251" t="s">
        <v>534</v>
      </c>
      <c r="D746" s="251" t="s">
        <v>403</v>
      </c>
      <c r="E746" s="252" t="s">
        <v>729</v>
      </c>
      <c r="F746" s="253" t="s">
        <v>730</v>
      </c>
      <c r="G746" s="254" t="s">
        <v>238</v>
      </c>
      <c r="H746" s="255">
        <v>15.109</v>
      </c>
      <c r="I746" s="256"/>
      <c r="J746" s="257">
        <f>ROUND(I746*H746,2)</f>
        <v>0</v>
      </c>
      <c r="K746" s="258"/>
      <c r="L746" s="259"/>
      <c r="M746" s="260" t="s">
        <v>1</v>
      </c>
      <c r="N746" s="261" t="s">
        <v>38</v>
      </c>
      <c r="O746" s="72"/>
      <c r="P746" s="198">
        <f>O746*H746</f>
        <v>0</v>
      </c>
      <c r="Q746" s="198">
        <v>0</v>
      </c>
      <c r="R746" s="198">
        <f>Q746*H746</f>
        <v>0</v>
      </c>
      <c r="S746" s="198">
        <v>0</v>
      </c>
      <c r="T746" s="199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0" t="s">
        <v>203</v>
      </c>
      <c r="AT746" s="200" t="s">
        <v>403</v>
      </c>
      <c r="AU746" s="200" t="s">
        <v>146</v>
      </c>
      <c r="AY746" s="18" t="s">
        <v>137</v>
      </c>
      <c r="BE746" s="201">
        <f>IF(N746="základní",J746,0)</f>
        <v>0</v>
      </c>
      <c r="BF746" s="201">
        <f>IF(N746="snížená",J746,0)</f>
        <v>0</v>
      </c>
      <c r="BG746" s="201">
        <f>IF(N746="zákl. přenesená",J746,0)</f>
        <v>0</v>
      </c>
      <c r="BH746" s="201">
        <f>IF(N746="sníž. přenesená",J746,0)</f>
        <v>0</v>
      </c>
      <c r="BI746" s="201">
        <f>IF(N746="nulová",J746,0)</f>
        <v>0</v>
      </c>
      <c r="BJ746" s="18" t="s">
        <v>81</v>
      </c>
      <c r="BK746" s="201">
        <f>ROUND(I746*H746,2)</f>
        <v>0</v>
      </c>
      <c r="BL746" s="18" t="s">
        <v>145</v>
      </c>
      <c r="BM746" s="200" t="s">
        <v>731</v>
      </c>
    </row>
    <row r="747" spans="1:65" s="2" customFormat="1" ht="11.25">
      <c r="A747" s="35"/>
      <c r="B747" s="36"/>
      <c r="C747" s="37"/>
      <c r="D747" s="202" t="s">
        <v>148</v>
      </c>
      <c r="E747" s="37"/>
      <c r="F747" s="203" t="s">
        <v>730</v>
      </c>
      <c r="G747" s="37"/>
      <c r="H747" s="37"/>
      <c r="I747" s="204"/>
      <c r="J747" s="37"/>
      <c r="K747" s="37"/>
      <c r="L747" s="40"/>
      <c r="M747" s="205"/>
      <c r="N747" s="206"/>
      <c r="O747" s="72"/>
      <c r="P747" s="72"/>
      <c r="Q747" s="72"/>
      <c r="R747" s="72"/>
      <c r="S747" s="72"/>
      <c r="T747" s="73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8" t="s">
        <v>148</v>
      </c>
      <c r="AU747" s="18" t="s">
        <v>146</v>
      </c>
    </row>
    <row r="748" spans="1:65" s="13" customFormat="1" ht="11.25">
      <c r="B748" s="208"/>
      <c r="C748" s="209"/>
      <c r="D748" s="202" t="s">
        <v>152</v>
      </c>
      <c r="E748" s="210" t="s">
        <v>1</v>
      </c>
      <c r="F748" s="211" t="s">
        <v>732</v>
      </c>
      <c r="G748" s="209"/>
      <c r="H748" s="210" t="s">
        <v>1</v>
      </c>
      <c r="I748" s="212"/>
      <c r="J748" s="209"/>
      <c r="K748" s="209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152</v>
      </c>
      <c r="AU748" s="217" t="s">
        <v>146</v>
      </c>
      <c r="AV748" s="13" t="s">
        <v>81</v>
      </c>
      <c r="AW748" s="13" t="s">
        <v>30</v>
      </c>
      <c r="AX748" s="13" t="s">
        <v>73</v>
      </c>
      <c r="AY748" s="217" t="s">
        <v>137</v>
      </c>
    </row>
    <row r="749" spans="1:65" s="14" customFormat="1" ht="11.25">
      <c r="B749" s="218"/>
      <c r="C749" s="219"/>
      <c r="D749" s="202" t="s">
        <v>152</v>
      </c>
      <c r="E749" s="220" t="s">
        <v>1</v>
      </c>
      <c r="F749" s="221" t="s">
        <v>733</v>
      </c>
      <c r="G749" s="219"/>
      <c r="H749" s="222">
        <v>15.109</v>
      </c>
      <c r="I749" s="223"/>
      <c r="J749" s="219"/>
      <c r="K749" s="219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152</v>
      </c>
      <c r="AU749" s="228" t="s">
        <v>146</v>
      </c>
      <c r="AV749" s="14" t="s">
        <v>83</v>
      </c>
      <c r="AW749" s="14" t="s">
        <v>30</v>
      </c>
      <c r="AX749" s="14" t="s">
        <v>73</v>
      </c>
      <c r="AY749" s="228" t="s">
        <v>137</v>
      </c>
    </row>
    <row r="750" spans="1:65" s="15" customFormat="1" ht="11.25">
      <c r="B750" s="229"/>
      <c r="C750" s="230"/>
      <c r="D750" s="202" t="s">
        <v>152</v>
      </c>
      <c r="E750" s="231" t="s">
        <v>1</v>
      </c>
      <c r="F750" s="232" t="s">
        <v>155</v>
      </c>
      <c r="G750" s="230"/>
      <c r="H750" s="233">
        <v>15.109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AT750" s="239" t="s">
        <v>152</v>
      </c>
      <c r="AU750" s="239" t="s">
        <v>146</v>
      </c>
      <c r="AV750" s="15" t="s">
        <v>146</v>
      </c>
      <c r="AW750" s="15" t="s">
        <v>30</v>
      </c>
      <c r="AX750" s="15" t="s">
        <v>81</v>
      </c>
      <c r="AY750" s="239" t="s">
        <v>137</v>
      </c>
    </row>
    <row r="751" spans="1:65" s="2" customFormat="1" ht="24.2" customHeight="1">
      <c r="A751" s="35"/>
      <c r="B751" s="36"/>
      <c r="C751" s="188" t="s">
        <v>734</v>
      </c>
      <c r="D751" s="188" t="s">
        <v>141</v>
      </c>
      <c r="E751" s="189" t="s">
        <v>735</v>
      </c>
      <c r="F751" s="190" t="s">
        <v>736</v>
      </c>
      <c r="G751" s="191" t="s">
        <v>446</v>
      </c>
      <c r="H751" s="192">
        <v>8</v>
      </c>
      <c r="I751" s="193"/>
      <c r="J751" s="194">
        <f>ROUND(I751*H751,2)</f>
        <v>0</v>
      </c>
      <c r="K751" s="195"/>
      <c r="L751" s="40"/>
      <c r="M751" s="196" t="s">
        <v>1</v>
      </c>
      <c r="N751" s="197" t="s">
        <v>38</v>
      </c>
      <c r="O751" s="72"/>
      <c r="P751" s="198">
        <f>O751*H751</f>
        <v>0</v>
      </c>
      <c r="Q751" s="198">
        <v>1.6000000000000001E-4</v>
      </c>
      <c r="R751" s="198">
        <f>Q751*H751</f>
        <v>1.2800000000000001E-3</v>
      </c>
      <c r="S751" s="198">
        <v>0</v>
      </c>
      <c r="T751" s="199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0" t="s">
        <v>145</v>
      </c>
      <c r="AT751" s="200" t="s">
        <v>141</v>
      </c>
      <c r="AU751" s="200" t="s">
        <v>146</v>
      </c>
      <c r="AY751" s="18" t="s">
        <v>137</v>
      </c>
      <c r="BE751" s="201">
        <f>IF(N751="základní",J751,0)</f>
        <v>0</v>
      </c>
      <c r="BF751" s="201">
        <f>IF(N751="snížená",J751,0)</f>
        <v>0</v>
      </c>
      <c r="BG751" s="201">
        <f>IF(N751="zákl. přenesená",J751,0)</f>
        <v>0</v>
      </c>
      <c r="BH751" s="201">
        <f>IF(N751="sníž. přenesená",J751,0)</f>
        <v>0</v>
      </c>
      <c r="BI751" s="201">
        <f>IF(N751="nulová",J751,0)</f>
        <v>0</v>
      </c>
      <c r="BJ751" s="18" t="s">
        <v>81</v>
      </c>
      <c r="BK751" s="201">
        <f>ROUND(I751*H751,2)</f>
        <v>0</v>
      </c>
      <c r="BL751" s="18" t="s">
        <v>145</v>
      </c>
      <c r="BM751" s="200" t="s">
        <v>737</v>
      </c>
    </row>
    <row r="752" spans="1:65" s="2" customFormat="1" ht="19.5">
      <c r="A752" s="35"/>
      <c r="B752" s="36"/>
      <c r="C752" s="37"/>
      <c r="D752" s="202" t="s">
        <v>148</v>
      </c>
      <c r="E752" s="37"/>
      <c r="F752" s="203" t="s">
        <v>738</v>
      </c>
      <c r="G752" s="37"/>
      <c r="H752" s="37"/>
      <c r="I752" s="204"/>
      <c r="J752" s="37"/>
      <c r="K752" s="37"/>
      <c r="L752" s="40"/>
      <c r="M752" s="205"/>
      <c r="N752" s="206"/>
      <c r="O752" s="72"/>
      <c r="P752" s="72"/>
      <c r="Q752" s="72"/>
      <c r="R752" s="72"/>
      <c r="S752" s="72"/>
      <c r="T752" s="73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148</v>
      </c>
      <c r="AU752" s="18" t="s">
        <v>146</v>
      </c>
    </row>
    <row r="753" spans="1:65" s="2" customFormat="1" ht="19.5">
      <c r="A753" s="35"/>
      <c r="B753" s="36"/>
      <c r="C753" s="37"/>
      <c r="D753" s="202" t="s">
        <v>150</v>
      </c>
      <c r="E753" s="37"/>
      <c r="F753" s="207" t="s">
        <v>739</v>
      </c>
      <c r="G753" s="37"/>
      <c r="H753" s="37"/>
      <c r="I753" s="204"/>
      <c r="J753" s="37"/>
      <c r="K753" s="37"/>
      <c r="L753" s="40"/>
      <c r="M753" s="205"/>
      <c r="N753" s="206"/>
      <c r="O753" s="72"/>
      <c r="P753" s="72"/>
      <c r="Q753" s="72"/>
      <c r="R753" s="72"/>
      <c r="S753" s="72"/>
      <c r="T753" s="73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T753" s="18" t="s">
        <v>150</v>
      </c>
      <c r="AU753" s="18" t="s">
        <v>146</v>
      </c>
    </row>
    <row r="754" spans="1:65" s="13" customFormat="1" ht="11.25">
      <c r="B754" s="208"/>
      <c r="C754" s="209"/>
      <c r="D754" s="202" t="s">
        <v>152</v>
      </c>
      <c r="E754" s="210" t="s">
        <v>1</v>
      </c>
      <c r="F754" s="211" t="s">
        <v>740</v>
      </c>
      <c r="G754" s="209"/>
      <c r="H754" s="210" t="s">
        <v>1</v>
      </c>
      <c r="I754" s="212"/>
      <c r="J754" s="209"/>
      <c r="K754" s="209"/>
      <c r="L754" s="213"/>
      <c r="M754" s="214"/>
      <c r="N754" s="215"/>
      <c r="O754" s="215"/>
      <c r="P754" s="215"/>
      <c r="Q754" s="215"/>
      <c r="R754" s="215"/>
      <c r="S754" s="215"/>
      <c r="T754" s="216"/>
      <c r="AT754" s="217" t="s">
        <v>152</v>
      </c>
      <c r="AU754" s="217" t="s">
        <v>146</v>
      </c>
      <c r="AV754" s="13" t="s">
        <v>81</v>
      </c>
      <c r="AW754" s="13" t="s">
        <v>30</v>
      </c>
      <c r="AX754" s="13" t="s">
        <v>73</v>
      </c>
      <c r="AY754" s="217" t="s">
        <v>137</v>
      </c>
    </row>
    <row r="755" spans="1:65" s="14" customFormat="1" ht="11.25">
      <c r="B755" s="218"/>
      <c r="C755" s="219"/>
      <c r="D755" s="202" t="s">
        <v>152</v>
      </c>
      <c r="E755" s="220" t="s">
        <v>1</v>
      </c>
      <c r="F755" s="221" t="s">
        <v>203</v>
      </c>
      <c r="G755" s="219"/>
      <c r="H755" s="222">
        <v>8</v>
      </c>
      <c r="I755" s="223"/>
      <c r="J755" s="219"/>
      <c r="K755" s="219"/>
      <c r="L755" s="224"/>
      <c r="M755" s="225"/>
      <c r="N755" s="226"/>
      <c r="O755" s="226"/>
      <c r="P755" s="226"/>
      <c r="Q755" s="226"/>
      <c r="R755" s="226"/>
      <c r="S755" s="226"/>
      <c r="T755" s="227"/>
      <c r="AT755" s="228" t="s">
        <v>152</v>
      </c>
      <c r="AU755" s="228" t="s">
        <v>146</v>
      </c>
      <c r="AV755" s="14" t="s">
        <v>83</v>
      </c>
      <c r="AW755" s="14" t="s">
        <v>30</v>
      </c>
      <c r="AX755" s="14" t="s">
        <v>73</v>
      </c>
      <c r="AY755" s="228" t="s">
        <v>137</v>
      </c>
    </row>
    <row r="756" spans="1:65" s="16" customFormat="1" ht="11.25">
      <c r="B756" s="240"/>
      <c r="C756" s="241"/>
      <c r="D756" s="202" t="s">
        <v>152</v>
      </c>
      <c r="E756" s="242" t="s">
        <v>1</v>
      </c>
      <c r="F756" s="243" t="s">
        <v>202</v>
      </c>
      <c r="G756" s="241"/>
      <c r="H756" s="244">
        <v>8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AT756" s="250" t="s">
        <v>152</v>
      </c>
      <c r="AU756" s="250" t="s">
        <v>146</v>
      </c>
      <c r="AV756" s="16" t="s">
        <v>145</v>
      </c>
      <c r="AW756" s="16" t="s">
        <v>30</v>
      </c>
      <c r="AX756" s="16" t="s">
        <v>81</v>
      </c>
      <c r="AY756" s="250" t="s">
        <v>137</v>
      </c>
    </row>
    <row r="757" spans="1:65" s="2" customFormat="1" ht="21.75" customHeight="1">
      <c r="A757" s="35"/>
      <c r="B757" s="36"/>
      <c r="C757" s="251" t="s">
        <v>589</v>
      </c>
      <c r="D757" s="251" t="s">
        <v>403</v>
      </c>
      <c r="E757" s="252" t="s">
        <v>741</v>
      </c>
      <c r="F757" s="253" t="s">
        <v>742</v>
      </c>
      <c r="G757" s="254" t="s">
        <v>446</v>
      </c>
      <c r="H757" s="255">
        <v>1</v>
      </c>
      <c r="I757" s="256"/>
      <c r="J757" s="257">
        <f>ROUND(I757*H757,2)</f>
        <v>0</v>
      </c>
      <c r="K757" s="258"/>
      <c r="L757" s="259"/>
      <c r="M757" s="260" t="s">
        <v>1</v>
      </c>
      <c r="N757" s="261" t="s">
        <v>38</v>
      </c>
      <c r="O757" s="72"/>
      <c r="P757" s="198">
        <f>O757*H757</f>
        <v>0</v>
      </c>
      <c r="Q757" s="198">
        <v>6.1000000000000004E-3</v>
      </c>
      <c r="R757" s="198">
        <f>Q757*H757</f>
        <v>6.1000000000000004E-3</v>
      </c>
      <c r="S757" s="198">
        <v>0</v>
      </c>
      <c r="T757" s="199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00" t="s">
        <v>203</v>
      </c>
      <c r="AT757" s="200" t="s">
        <v>403</v>
      </c>
      <c r="AU757" s="200" t="s">
        <v>146</v>
      </c>
      <c r="AY757" s="18" t="s">
        <v>137</v>
      </c>
      <c r="BE757" s="201">
        <f>IF(N757="základní",J757,0)</f>
        <v>0</v>
      </c>
      <c r="BF757" s="201">
        <f>IF(N757="snížená",J757,0)</f>
        <v>0</v>
      </c>
      <c r="BG757" s="201">
        <f>IF(N757="zákl. přenesená",J757,0)</f>
        <v>0</v>
      </c>
      <c r="BH757" s="201">
        <f>IF(N757="sníž. přenesená",J757,0)</f>
        <v>0</v>
      </c>
      <c r="BI757" s="201">
        <f>IF(N757="nulová",J757,0)</f>
        <v>0</v>
      </c>
      <c r="BJ757" s="18" t="s">
        <v>81</v>
      </c>
      <c r="BK757" s="201">
        <f>ROUND(I757*H757,2)</f>
        <v>0</v>
      </c>
      <c r="BL757" s="18" t="s">
        <v>145</v>
      </c>
      <c r="BM757" s="200" t="s">
        <v>743</v>
      </c>
    </row>
    <row r="758" spans="1:65" s="2" customFormat="1" ht="11.25">
      <c r="A758" s="35"/>
      <c r="B758" s="36"/>
      <c r="C758" s="37"/>
      <c r="D758" s="202" t="s">
        <v>148</v>
      </c>
      <c r="E758" s="37"/>
      <c r="F758" s="203" t="s">
        <v>742</v>
      </c>
      <c r="G758" s="37"/>
      <c r="H758" s="37"/>
      <c r="I758" s="204"/>
      <c r="J758" s="37"/>
      <c r="K758" s="37"/>
      <c r="L758" s="40"/>
      <c r="M758" s="205"/>
      <c r="N758" s="206"/>
      <c r="O758" s="72"/>
      <c r="P758" s="72"/>
      <c r="Q758" s="72"/>
      <c r="R758" s="72"/>
      <c r="S758" s="72"/>
      <c r="T758" s="73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148</v>
      </c>
      <c r="AU758" s="18" t="s">
        <v>146</v>
      </c>
    </row>
    <row r="759" spans="1:65" s="13" customFormat="1" ht="11.25">
      <c r="B759" s="208"/>
      <c r="C759" s="209"/>
      <c r="D759" s="202" t="s">
        <v>152</v>
      </c>
      <c r="E759" s="210" t="s">
        <v>1</v>
      </c>
      <c r="F759" s="211" t="s">
        <v>449</v>
      </c>
      <c r="G759" s="209"/>
      <c r="H759" s="210" t="s">
        <v>1</v>
      </c>
      <c r="I759" s="212"/>
      <c r="J759" s="209"/>
      <c r="K759" s="209"/>
      <c r="L759" s="213"/>
      <c r="M759" s="214"/>
      <c r="N759" s="215"/>
      <c r="O759" s="215"/>
      <c r="P759" s="215"/>
      <c r="Q759" s="215"/>
      <c r="R759" s="215"/>
      <c r="S759" s="215"/>
      <c r="T759" s="216"/>
      <c r="AT759" s="217" t="s">
        <v>152</v>
      </c>
      <c r="AU759" s="217" t="s">
        <v>146</v>
      </c>
      <c r="AV759" s="13" t="s">
        <v>81</v>
      </c>
      <c r="AW759" s="13" t="s">
        <v>30</v>
      </c>
      <c r="AX759" s="13" t="s">
        <v>73</v>
      </c>
      <c r="AY759" s="217" t="s">
        <v>137</v>
      </c>
    </row>
    <row r="760" spans="1:65" s="14" customFormat="1" ht="11.25">
      <c r="B760" s="218"/>
      <c r="C760" s="219"/>
      <c r="D760" s="202" t="s">
        <v>152</v>
      </c>
      <c r="E760" s="220" t="s">
        <v>1</v>
      </c>
      <c r="F760" s="221" t="s">
        <v>81</v>
      </c>
      <c r="G760" s="219"/>
      <c r="H760" s="222">
        <v>1</v>
      </c>
      <c r="I760" s="223"/>
      <c r="J760" s="219"/>
      <c r="K760" s="219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152</v>
      </c>
      <c r="AU760" s="228" t="s">
        <v>146</v>
      </c>
      <c r="AV760" s="14" t="s">
        <v>83</v>
      </c>
      <c r="AW760" s="14" t="s">
        <v>30</v>
      </c>
      <c r="AX760" s="14" t="s">
        <v>73</v>
      </c>
      <c r="AY760" s="228" t="s">
        <v>137</v>
      </c>
    </row>
    <row r="761" spans="1:65" s="16" customFormat="1" ht="11.25">
      <c r="B761" s="240"/>
      <c r="C761" s="241"/>
      <c r="D761" s="202" t="s">
        <v>152</v>
      </c>
      <c r="E761" s="242" t="s">
        <v>1</v>
      </c>
      <c r="F761" s="243" t="s">
        <v>202</v>
      </c>
      <c r="G761" s="241"/>
      <c r="H761" s="244">
        <v>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AT761" s="250" t="s">
        <v>152</v>
      </c>
      <c r="AU761" s="250" t="s">
        <v>146</v>
      </c>
      <c r="AV761" s="16" t="s">
        <v>145</v>
      </c>
      <c r="AW761" s="16" t="s">
        <v>30</v>
      </c>
      <c r="AX761" s="16" t="s">
        <v>81</v>
      </c>
      <c r="AY761" s="250" t="s">
        <v>137</v>
      </c>
    </row>
    <row r="762" spans="1:65" s="2" customFormat="1" ht="16.5" customHeight="1">
      <c r="A762" s="35"/>
      <c r="B762" s="36"/>
      <c r="C762" s="188" t="s">
        <v>744</v>
      </c>
      <c r="D762" s="188" t="s">
        <v>141</v>
      </c>
      <c r="E762" s="189" t="s">
        <v>745</v>
      </c>
      <c r="F762" s="190" t="s">
        <v>746</v>
      </c>
      <c r="G762" s="191" t="s">
        <v>196</v>
      </c>
      <c r="H762" s="192">
        <v>418</v>
      </c>
      <c r="I762" s="193"/>
      <c r="J762" s="194">
        <f>ROUND(I762*H762,2)</f>
        <v>0</v>
      </c>
      <c r="K762" s="195"/>
      <c r="L762" s="40"/>
      <c r="M762" s="196" t="s">
        <v>1</v>
      </c>
      <c r="N762" s="197" t="s">
        <v>38</v>
      </c>
      <c r="O762" s="72"/>
      <c r="P762" s="198">
        <f>O762*H762</f>
        <v>0</v>
      </c>
      <c r="Q762" s="198">
        <v>1.9000000000000001E-4</v>
      </c>
      <c r="R762" s="198">
        <f>Q762*H762</f>
        <v>7.9420000000000004E-2</v>
      </c>
      <c r="S762" s="198">
        <v>0</v>
      </c>
      <c r="T762" s="199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00" t="s">
        <v>145</v>
      </c>
      <c r="AT762" s="200" t="s">
        <v>141</v>
      </c>
      <c r="AU762" s="200" t="s">
        <v>146</v>
      </c>
      <c r="AY762" s="18" t="s">
        <v>137</v>
      </c>
      <c r="BE762" s="201">
        <f>IF(N762="základní",J762,0)</f>
        <v>0</v>
      </c>
      <c r="BF762" s="201">
        <f>IF(N762="snížená",J762,0)</f>
        <v>0</v>
      </c>
      <c r="BG762" s="201">
        <f>IF(N762="zákl. přenesená",J762,0)</f>
        <v>0</v>
      </c>
      <c r="BH762" s="201">
        <f>IF(N762="sníž. přenesená",J762,0)</f>
        <v>0</v>
      </c>
      <c r="BI762" s="201">
        <f>IF(N762="nulová",J762,0)</f>
        <v>0</v>
      </c>
      <c r="BJ762" s="18" t="s">
        <v>81</v>
      </c>
      <c r="BK762" s="201">
        <f>ROUND(I762*H762,2)</f>
        <v>0</v>
      </c>
      <c r="BL762" s="18" t="s">
        <v>145</v>
      </c>
      <c r="BM762" s="200" t="s">
        <v>747</v>
      </c>
    </row>
    <row r="763" spans="1:65" s="2" customFormat="1" ht="11.25">
      <c r="A763" s="35"/>
      <c r="B763" s="36"/>
      <c r="C763" s="37"/>
      <c r="D763" s="202" t="s">
        <v>148</v>
      </c>
      <c r="E763" s="37"/>
      <c r="F763" s="203" t="s">
        <v>748</v>
      </c>
      <c r="G763" s="37"/>
      <c r="H763" s="37"/>
      <c r="I763" s="204"/>
      <c r="J763" s="37"/>
      <c r="K763" s="37"/>
      <c r="L763" s="40"/>
      <c r="M763" s="205"/>
      <c r="N763" s="206"/>
      <c r="O763" s="72"/>
      <c r="P763" s="72"/>
      <c r="Q763" s="72"/>
      <c r="R763" s="72"/>
      <c r="S763" s="72"/>
      <c r="T763" s="73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148</v>
      </c>
      <c r="AU763" s="18" t="s">
        <v>146</v>
      </c>
    </row>
    <row r="764" spans="1:65" s="2" customFormat="1" ht="19.5">
      <c r="A764" s="35"/>
      <c r="B764" s="36"/>
      <c r="C764" s="37"/>
      <c r="D764" s="202" t="s">
        <v>150</v>
      </c>
      <c r="E764" s="37"/>
      <c r="F764" s="207" t="s">
        <v>749</v>
      </c>
      <c r="G764" s="37"/>
      <c r="H764" s="37"/>
      <c r="I764" s="204"/>
      <c r="J764" s="37"/>
      <c r="K764" s="37"/>
      <c r="L764" s="40"/>
      <c r="M764" s="205"/>
      <c r="N764" s="206"/>
      <c r="O764" s="72"/>
      <c r="P764" s="72"/>
      <c r="Q764" s="72"/>
      <c r="R764" s="72"/>
      <c r="S764" s="72"/>
      <c r="T764" s="73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T764" s="18" t="s">
        <v>150</v>
      </c>
      <c r="AU764" s="18" t="s">
        <v>146</v>
      </c>
    </row>
    <row r="765" spans="1:65" s="13" customFormat="1" ht="11.25">
      <c r="B765" s="208"/>
      <c r="C765" s="209"/>
      <c r="D765" s="202" t="s">
        <v>152</v>
      </c>
      <c r="E765" s="210" t="s">
        <v>1</v>
      </c>
      <c r="F765" s="211" t="s">
        <v>750</v>
      </c>
      <c r="G765" s="209"/>
      <c r="H765" s="210" t="s">
        <v>1</v>
      </c>
      <c r="I765" s="212"/>
      <c r="J765" s="209"/>
      <c r="K765" s="209"/>
      <c r="L765" s="213"/>
      <c r="M765" s="214"/>
      <c r="N765" s="215"/>
      <c r="O765" s="215"/>
      <c r="P765" s="215"/>
      <c r="Q765" s="215"/>
      <c r="R765" s="215"/>
      <c r="S765" s="215"/>
      <c r="T765" s="216"/>
      <c r="AT765" s="217" t="s">
        <v>152</v>
      </c>
      <c r="AU765" s="217" t="s">
        <v>146</v>
      </c>
      <c r="AV765" s="13" t="s">
        <v>81</v>
      </c>
      <c r="AW765" s="13" t="s">
        <v>30</v>
      </c>
      <c r="AX765" s="13" t="s">
        <v>73</v>
      </c>
      <c r="AY765" s="217" t="s">
        <v>137</v>
      </c>
    </row>
    <row r="766" spans="1:65" s="13" customFormat="1" ht="11.25">
      <c r="B766" s="208"/>
      <c r="C766" s="209"/>
      <c r="D766" s="202" t="s">
        <v>152</v>
      </c>
      <c r="E766" s="210" t="s">
        <v>1</v>
      </c>
      <c r="F766" s="211" t="s">
        <v>751</v>
      </c>
      <c r="G766" s="209"/>
      <c r="H766" s="210" t="s">
        <v>1</v>
      </c>
      <c r="I766" s="212"/>
      <c r="J766" s="209"/>
      <c r="K766" s="209"/>
      <c r="L766" s="213"/>
      <c r="M766" s="214"/>
      <c r="N766" s="215"/>
      <c r="O766" s="215"/>
      <c r="P766" s="215"/>
      <c r="Q766" s="215"/>
      <c r="R766" s="215"/>
      <c r="S766" s="215"/>
      <c r="T766" s="216"/>
      <c r="AT766" s="217" t="s">
        <v>152</v>
      </c>
      <c r="AU766" s="217" t="s">
        <v>146</v>
      </c>
      <c r="AV766" s="13" t="s">
        <v>81</v>
      </c>
      <c r="AW766" s="13" t="s">
        <v>30</v>
      </c>
      <c r="AX766" s="13" t="s">
        <v>73</v>
      </c>
      <c r="AY766" s="217" t="s">
        <v>137</v>
      </c>
    </row>
    <row r="767" spans="1:65" s="14" customFormat="1" ht="11.25">
      <c r="B767" s="218"/>
      <c r="C767" s="219"/>
      <c r="D767" s="202" t="s">
        <v>152</v>
      </c>
      <c r="E767" s="220" t="s">
        <v>1</v>
      </c>
      <c r="F767" s="221" t="s">
        <v>631</v>
      </c>
      <c r="G767" s="219"/>
      <c r="H767" s="222">
        <v>264</v>
      </c>
      <c r="I767" s="223"/>
      <c r="J767" s="219"/>
      <c r="K767" s="219"/>
      <c r="L767" s="224"/>
      <c r="M767" s="225"/>
      <c r="N767" s="226"/>
      <c r="O767" s="226"/>
      <c r="P767" s="226"/>
      <c r="Q767" s="226"/>
      <c r="R767" s="226"/>
      <c r="S767" s="226"/>
      <c r="T767" s="227"/>
      <c r="AT767" s="228" t="s">
        <v>152</v>
      </c>
      <c r="AU767" s="228" t="s">
        <v>146</v>
      </c>
      <c r="AV767" s="14" t="s">
        <v>83</v>
      </c>
      <c r="AW767" s="14" t="s">
        <v>30</v>
      </c>
      <c r="AX767" s="14" t="s">
        <v>73</v>
      </c>
      <c r="AY767" s="228" t="s">
        <v>137</v>
      </c>
    </row>
    <row r="768" spans="1:65" s="14" customFormat="1" ht="11.25">
      <c r="B768" s="218"/>
      <c r="C768" s="219"/>
      <c r="D768" s="202" t="s">
        <v>152</v>
      </c>
      <c r="E768" s="220" t="s">
        <v>1</v>
      </c>
      <c r="F768" s="221" t="s">
        <v>728</v>
      </c>
      <c r="G768" s="219"/>
      <c r="H768" s="222">
        <v>78</v>
      </c>
      <c r="I768" s="223"/>
      <c r="J768" s="219"/>
      <c r="K768" s="219"/>
      <c r="L768" s="224"/>
      <c r="M768" s="225"/>
      <c r="N768" s="226"/>
      <c r="O768" s="226"/>
      <c r="P768" s="226"/>
      <c r="Q768" s="226"/>
      <c r="R768" s="226"/>
      <c r="S768" s="226"/>
      <c r="T768" s="227"/>
      <c r="AT768" s="228" t="s">
        <v>152</v>
      </c>
      <c r="AU768" s="228" t="s">
        <v>146</v>
      </c>
      <c r="AV768" s="14" t="s">
        <v>83</v>
      </c>
      <c r="AW768" s="14" t="s">
        <v>30</v>
      </c>
      <c r="AX768" s="14" t="s">
        <v>73</v>
      </c>
      <c r="AY768" s="228" t="s">
        <v>137</v>
      </c>
    </row>
    <row r="769" spans="1:65" s="14" customFormat="1" ht="11.25">
      <c r="B769" s="218"/>
      <c r="C769" s="219"/>
      <c r="D769" s="202" t="s">
        <v>152</v>
      </c>
      <c r="E769" s="220" t="s">
        <v>1</v>
      </c>
      <c r="F769" s="221" t="s">
        <v>752</v>
      </c>
      <c r="G769" s="219"/>
      <c r="H769" s="222">
        <v>76</v>
      </c>
      <c r="I769" s="223"/>
      <c r="J769" s="219"/>
      <c r="K769" s="219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152</v>
      </c>
      <c r="AU769" s="228" t="s">
        <v>146</v>
      </c>
      <c r="AV769" s="14" t="s">
        <v>83</v>
      </c>
      <c r="AW769" s="14" t="s">
        <v>30</v>
      </c>
      <c r="AX769" s="14" t="s">
        <v>73</v>
      </c>
      <c r="AY769" s="228" t="s">
        <v>137</v>
      </c>
    </row>
    <row r="770" spans="1:65" s="16" customFormat="1" ht="11.25">
      <c r="B770" s="240"/>
      <c r="C770" s="241"/>
      <c r="D770" s="202" t="s">
        <v>152</v>
      </c>
      <c r="E770" s="242" t="s">
        <v>1</v>
      </c>
      <c r="F770" s="243" t="s">
        <v>202</v>
      </c>
      <c r="G770" s="241"/>
      <c r="H770" s="244">
        <v>418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AT770" s="250" t="s">
        <v>152</v>
      </c>
      <c r="AU770" s="250" t="s">
        <v>146</v>
      </c>
      <c r="AV770" s="16" t="s">
        <v>145</v>
      </c>
      <c r="AW770" s="16" t="s">
        <v>30</v>
      </c>
      <c r="AX770" s="16" t="s">
        <v>81</v>
      </c>
      <c r="AY770" s="250" t="s">
        <v>137</v>
      </c>
    </row>
    <row r="771" spans="1:65" s="2" customFormat="1" ht="21.75" customHeight="1">
      <c r="A771" s="35"/>
      <c r="B771" s="36"/>
      <c r="C771" s="188" t="s">
        <v>721</v>
      </c>
      <c r="D771" s="188" t="s">
        <v>141</v>
      </c>
      <c r="E771" s="189" t="s">
        <v>753</v>
      </c>
      <c r="F771" s="190" t="s">
        <v>754</v>
      </c>
      <c r="G771" s="191" t="s">
        <v>196</v>
      </c>
      <c r="H771" s="192">
        <v>342</v>
      </c>
      <c r="I771" s="193"/>
      <c r="J771" s="194">
        <f>ROUND(I771*H771,2)</f>
        <v>0</v>
      </c>
      <c r="K771" s="195"/>
      <c r="L771" s="40"/>
      <c r="M771" s="196" t="s">
        <v>1</v>
      </c>
      <c r="N771" s="197" t="s">
        <v>38</v>
      </c>
      <c r="O771" s="72"/>
      <c r="P771" s="198">
        <f>O771*H771</f>
        <v>0</v>
      </c>
      <c r="Q771" s="198">
        <v>9.0000000000000006E-5</v>
      </c>
      <c r="R771" s="198">
        <f>Q771*H771</f>
        <v>3.0780000000000002E-2</v>
      </c>
      <c r="S771" s="198">
        <v>0</v>
      </c>
      <c r="T771" s="199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00" t="s">
        <v>145</v>
      </c>
      <c r="AT771" s="200" t="s">
        <v>141</v>
      </c>
      <c r="AU771" s="200" t="s">
        <v>146</v>
      </c>
      <c r="AY771" s="18" t="s">
        <v>137</v>
      </c>
      <c r="BE771" s="201">
        <f>IF(N771="základní",J771,0)</f>
        <v>0</v>
      </c>
      <c r="BF771" s="201">
        <f>IF(N771="snížená",J771,0)</f>
        <v>0</v>
      </c>
      <c r="BG771" s="201">
        <f>IF(N771="zákl. přenesená",J771,0)</f>
        <v>0</v>
      </c>
      <c r="BH771" s="201">
        <f>IF(N771="sníž. přenesená",J771,0)</f>
        <v>0</v>
      </c>
      <c r="BI771" s="201">
        <f>IF(N771="nulová",J771,0)</f>
        <v>0</v>
      </c>
      <c r="BJ771" s="18" t="s">
        <v>81</v>
      </c>
      <c r="BK771" s="201">
        <f>ROUND(I771*H771,2)</f>
        <v>0</v>
      </c>
      <c r="BL771" s="18" t="s">
        <v>145</v>
      </c>
      <c r="BM771" s="200" t="s">
        <v>755</v>
      </c>
    </row>
    <row r="772" spans="1:65" s="2" customFormat="1" ht="11.25">
      <c r="A772" s="35"/>
      <c r="B772" s="36"/>
      <c r="C772" s="37"/>
      <c r="D772" s="202" t="s">
        <v>148</v>
      </c>
      <c r="E772" s="37"/>
      <c r="F772" s="203" t="s">
        <v>756</v>
      </c>
      <c r="G772" s="37"/>
      <c r="H772" s="37"/>
      <c r="I772" s="204"/>
      <c r="J772" s="37"/>
      <c r="K772" s="37"/>
      <c r="L772" s="40"/>
      <c r="M772" s="205"/>
      <c r="N772" s="206"/>
      <c r="O772" s="72"/>
      <c r="P772" s="72"/>
      <c r="Q772" s="72"/>
      <c r="R772" s="72"/>
      <c r="S772" s="72"/>
      <c r="T772" s="73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T772" s="18" t="s">
        <v>148</v>
      </c>
      <c r="AU772" s="18" t="s">
        <v>146</v>
      </c>
    </row>
    <row r="773" spans="1:65" s="13" customFormat="1" ht="11.25">
      <c r="B773" s="208"/>
      <c r="C773" s="209"/>
      <c r="D773" s="202" t="s">
        <v>152</v>
      </c>
      <c r="E773" s="210" t="s">
        <v>1</v>
      </c>
      <c r="F773" s="211" t="s">
        <v>757</v>
      </c>
      <c r="G773" s="209"/>
      <c r="H773" s="210" t="s">
        <v>1</v>
      </c>
      <c r="I773" s="212"/>
      <c r="J773" s="209"/>
      <c r="K773" s="209"/>
      <c r="L773" s="213"/>
      <c r="M773" s="214"/>
      <c r="N773" s="215"/>
      <c r="O773" s="215"/>
      <c r="P773" s="215"/>
      <c r="Q773" s="215"/>
      <c r="R773" s="215"/>
      <c r="S773" s="215"/>
      <c r="T773" s="216"/>
      <c r="AT773" s="217" t="s">
        <v>152</v>
      </c>
      <c r="AU773" s="217" t="s">
        <v>146</v>
      </c>
      <c r="AV773" s="13" t="s">
        <v>81</v>
      </c>
      <c r="AW773" s="13" t="s">
        <v>30</v>
      </c>
      <c r="AX773" s="13" t="s">
        <v>73</v>
      </c>
      <c r="AY773" s="217" t="s">
        <v>137</v>
      </c>
    </row>
    <row r="774" spans="1:65" s="13" customFormat="1" ht="11.25">
      <c r="B774" s="208"/>
      <c r="C774" s="209"/>
      <c r="D774" s="202" t="s">
        <v>152</v>
      </c>
      <c r="E774" s="210" t="s">
        <v>1</v>
      </c>
      <c r="F774" s="211" t="s">
        <v>758</v>
      </c>
      <c r="G774" s="209"/>
      <c r="H774" s="210" t="s">
        <v>1</v>
      </c>
      <c r="I774" s="212"/>
      <c r="J774" s="209"/>
      <c r="K774" s="209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152</v>
      </c>
      <c r="AU774" s="217" t="s">
        <v>146</v>
      </c>
      <c r="AV774" s="13" t="s">
        <v>81</v>
      </c>
      <c r="AW774" s="13" t="s">
        <v>30</v>
      </c>
      <c r="AX774" s="13" t="s">
        <v>73</v>
      </c>
      <c r="AY774" s="217" t="s">
        <v>137</v>
      </c>
    </row>
    <row r="775" spans="1:65" s="14" customFormat="1" ht="11.25">
      <c r="B775" s="218"/>
      <c r="C775" s="219"/>
      <c r="D775" s="202" t="s">
        <v>152</v>
      </c>
      <c r="E775" s="220" t="s">
        <v>1</v>
      </c>
      <c r="F775" s="221" t="s">
        <v>631</v>
      </c>
      <c r="G775" s="219"/>
      <c r="H775" s="222">
        <v>264</v>
      </c>
      <c r="I775" s="223"/>
      <c r="J775" s="219"/>
      <c r="K775" s="219"/>
      <c r="L775" s="224"/>
      <c r="M775" s="225"/>
      <c r="N775" s="226"/>
      <c r="O775" s="226"/>
      <c r="P775" s="226"/>
      <c r="Q775" s="226"/>
      <c r="R775" s="226"/>
      <c r="S775" s="226"/>
      <c r="T775" s="227"/>
      <c r="AT775" s="228" t="s">
        <v>152</v>
      </c>
      <c r="AU775" s="228" t="s">
        <v>146</v>
      </c>
      <c r="AV775" s="14" t="s">
        <v>83</v>
      </c>
      <c r="AW775" s="14" t="s">
        <v>30</v>
      </c>
      <c r="AX775" s="14" t="s">
        <v>73</v>
      </c>
      <c r="AY775" s="228" t="s">
        <v>137</v>
      </c>
    </row>
    <row r="776" spans="1:65" s="14" customFormat="1" ht="11.25">
      <c r="B776" s="218"/>
      <c r="C776" s="219"/>
      <c r="D776" s="202" t="s">
        <v>152</v>
      </c>
      <c r="E776" s="220" t="s">
        <v>1</v>
      </c>
      <c r="F776" s="221" t="s">
        <v>728</v>
      </c>
      <c r="G776" s="219"/>
      <c r="H776" s="222">
        <v>78</v>
      </c>
      <c r="I776" s="223"/>
      <c r="J776" s="219"/>
      <c r="K776" s="219"/>
      <c r="L776" s="224"/>
      <c r="M776" s="225"/>
      <c r="N776" s="226"/>
      <c r="O776" s="226"/>
      <c r="P776" s="226"/>
      <c r="Q776" s="226"/>
      <c r="R776" s="226"/>
      <c r="S776" s="226"/>
      <c r="T776" s="227"/>
      <c r="AT776" s="228" t="s">
        <v>152</v>
      </c>
      <c r="AU776" s="228" t="s">
        <v>146</v>
      </c>
      <c r="AV776" s="14" t="s">
        <v>83</v>
      </c>
      <c r="AW776" s="14" t="s">
        <v>30</v>
      </c>
      <c r="AX776" s="14" t="s">
        <v>73</v>
      </c>
      <c r="AY776" s="228" t="s">
        <v>137</v>
      </c>
    </row>
    <row r="777" spans="1:65" s="16" customFormat="1" ht="11.25">
      <c r="B777" s="240"/>
      <c r="C777" s="241"/>
      <c r="D777" s="202" t="s">
        <v>152</v>
      </c>
      <c r="E777" s="242" t="s">
        <v>1</v>
      </c>
      <c r="F777" s="243" t="s">
        <v>202</v>
      </c>
      <c r="G777" s="241"/>
      <c r="H777" s="244">
        <v>342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AT777" s="250" t="s">
        <v>152</v>
      </c>
      <c r="AU777" s="250" t="s">
        <v>146</v>
      </c>
      <c r="AV777" s="16" t="s">
        <v>145</v>
      </c>
      <c r="AW777" s="16" t="s">
        <v>30</v>
      </c>
      <c r="AX777" s="16" t="s">
        <v>81</v>
      </c>
      <c r="AY777" s="250" t="s">
        <v>137</v>
      </c>
    </row>
    <row r="778" spans="1:65" s="2" customFormat="1" ht="21.75" customHeight="1">
      <c r="A778" s="35"/>
      <c r="B778" s="36"/>
      <c r="C778" s="188" t="s">
        <v>759</v>
      </c>
      <c r="D778" s="188" t="s">
        <v>141</v>
      </c>
      <c r="E778" s="189" t="s">
        <v>760</v>
      </c>
      <c r="F778" s="190" t="s">
        <v>761</v>
      </c>
      <c r="G778" s="191" t="s">
        <v>446</v>
      </c>
      <c r="H778" s="192">
        <v>1</v>
      </c>
      <c r="I778" s="193"/>
      <c r="J778" s="194">
        <f>ROUND(I778*H778,2)</f>
        <v>0</v>
      </c>
      <c r="K778" s="195"/>
      <c r="L778" s="40"/>
      <c r="M778" s="196" t="s">
        <v>1</v>
      </c>
      <c r="N778" s="197" t="s">
        <v>38</v>
      </c>
      <c r="O778" s="72"/>
      <c r="P778" s="198">
        <f>O778*H778</f>
        <v>0</v>
      </c>
      <c r="Q778" s="198">
        <v>7.2000000000000005E-4</v>
      </c>
      <c r="R778" s="198">
        <f>Q778*H778</f>
        <v>7.2000000000000005E-4</v>
      </c>
      <c r="S778" s="198">
        <v>0</v>
      </c>
      <c r="T778" s="199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200" t="s">
        <v>145</v>
      </c>
      <c r="AT778" s="200" t="s">
        <v>141</v>
      </c>
      <c r="AU778" s="200" t="s">
        <v>146</v>
      </c>
      <c r="AY778" s="18" t="s">
        <v>137</v>
      </c>
      <c r="BE778" s="201">
        <f>IF(N778="základní",J778,0)</f>
        <v>0</v>
      </c>
      <c r="BF778" s="201">
        <f>IF(N778="snížená",J778,0)</f>
        <v>0</v>
      </c>
      <c r="BG778" s="201">
        <f>IF(N778="zákl. přenesená",J778,0)</f>
        <v>0</v>
      </c>
      <c r="BH778" s="201">
        <f>IF(N778="sníž. přenesená",J778,0)</f>
        <v>0</v>
      </c>
      <c r="BI778" s="201">
        <f>IF(N778="nulová",J778,0)</f>
        <v>0</v>
      </c>
      <c r="BJ778" s="18" t="s">
        <v>81</v>
      </c>
      <c r="BK778" s="201">
        <f>ROUND(I778*H778,2)</f>
        <v>0</v>
      </c>
      <c r="BL778" s="18" t="s">
        <v>145</v>
      </c>
      <c r="BM778" s="200" t="s">
        <v>762</v>
      </c>
    </row>
    <row r="779" spans="1:65" s="2" customFormat="1" ht="29.25">
      <c r="A779" s="35"/>
      <c r="B779" s="36"/>
      <c r="C779" s="37"/>
      <c r="D779" s="202" t="s">
        <v>148</v>
      </c>
      <c r="E779" s="37"/>
      <c r="F779" s="203" t="s">
        <v>763</v>
      </c>
      <c r="G779" s="37"/>
      <c r="H779" s="37"/>
      <c r="I779" s="204"/>
      <c r="J779" s="37"/>
      <c r="K779" s="37"/>
      <c r="L779" s="40"/>
      <c r="M779" s="205"/>
      <c r="N779" s="206"/>
      <c r="O779" s="72"/>
      <c r="P779" s="72"/>
      <c r="Q779" s="72"/>
      <c r="R779" s="72"/>
      <c r="S779" s="72"/>
      <c r="T779" s="73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T779" s="18" t="s">
        <v>148</v>
      </c>
      <c r="AU779" s="18" t="s">
        <v>146</v>
      </c>
    </row>
    <row r="780" spans="1:65" s="13" customFormat="1" ht="11.25">
      <c r="B780" s="208"/>
      <c r="C780" s="209"/>
      <c r="D780" s="202" t="s">
        <v>152</v>
      </c>
      <c r="E780" s="210" t="s">
        <v>1</v>
      </c>
      <c r="F780" s="211" t="s">
        <v>764</v>
      </c>
      <c r="G780" s="209"/>
      <c r="H780" s="210" t="s">
        <v>1</v>
      </c>
      <c r="I780" s="212"/>
      <c r="J780" s="209"/>
      <c r="K780" s="209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152</v>
      </c>
      <c r="AU780" s="217" t="s">
        <v>146</v>
      </c>
      <c r="AV780" s="13" t="s">
        <v>81</v>
      </c>
      <c r="AW780" s="13" t="s">
        <v>30</v>
      </c>
      <c r="AX780" s="13" t="s">
        <v>73</v>
      </c>
      <c r="AY780" s="217" t="s">
        <v>137</v>
      </c>
    </row>
    <row r="781" spans="1:65" s="14" customFormat="1" ht="11.25">
      <c r="B781" s="218"/>
      <c r="C781" s="219"/>
      <c r="D781" s="202" t="s">
        <v>152</v>
      </c>
      <c r="E781" s="220" t="s">
        <v>1</v>
      </c>
      <c r="F781" s="221" t="s">
        <v>81</v>
      </c>
      <c r="G781" s="219"/>
      <c r="H781" s="222">
        <v>1</v>
      </c>
      <c r="I781" s="223"/>
      <c r="J781" s="219"/>
      <c r="K781" s="219"/>
      <c r="L781" s="224"/>
      <c r="M781" s="225"/>
      <c r="N781" s="226"/>
      <c r="O781" s="226"/>
      <c r="P781" s="226"/>
      <c r="Q781" s="226"/>
      <c r="R781" s="226"/>
      <c r="S781" s="226"/>
      <c r="T781" s="227"/>
      <c r="AT781" s="228" t="s">
        <v>152</v>
      </c>
      <c r="AU781" s="228" t="s">
        <v>146</v>
      </c>
      <c r="AV781" s="14" t="s">
        <v>83</v>
      </c>
      <c r="AW781" s="14" t="s">
        <v>30</v>
      </c>
      <c r="AX781" s="14" t="s">
        <v>73</v>
      </c>
      <c r="AY781" s="228" t="s">
        <v>137</v>
      </c>
    </row>
    <row r="782" spans="1:65" s="16" customFormat="1" ht="11.25">
      <c r="B782" s="240"/>
      <c r="C782" s="241"/>
      <c r="D782" s="202" t="s">
        <v>152</v>
      </c>
      <c r="E782" s="242" t="s">
        <v>1</v>
      </c>
      <c r="F782" s="243" t="s">
        <v>202</v>
      </c>
      <c r="G782" s="241"/>
      <c r="H782" s="244">
        <v>1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AT782" s="250" t="s">
        <v>152</v>
      </c>
      <c r="AU782" s="250" t="s">
        <v>146</v>
      </c>
      <c r="AV782" s="16" t="s">
        <v>145</v>
      </c>
      <c r="AW782" s="16" t="s">
        <v>30</v>
      </c>
      <c r="AX782" s="16" t="s">
        <v>81</v>
      </c>
      <c r="AY782" s="250" t="s">
        <v>137</v>
      </c>
    </row>
    <row r="783" spans="1:65" s="2" customFormat="1" ht="24.2" customHeight="1">
      <c r="A783" s="35"/>
      <c r="B783" s="36"/>
      <c r="C783" s="251" t="s">
        <v>765</v>
      </c>
      <c r="D783" s="251" t="s">
        <v>403</v>
      </c>
      <c r="E783" s="252" t="s">
        <v>766</v>
      </c>
      <c r="F783" s="253" t="s">
        <v>767</v>
      </c>
      <c r="G783" s="254" t="s">
        <v>446</v>
      </c>
      <c r="H783" s="255">
        <v>1</v>
      </c>
      <c r="I783" s="256"/>
      <c r="J783" s="257">
        <f>ROUND(I783*H783,2)</f>
        <v>0</v>
      </c>
      <c r="K783" s="258"/>
      <c r="L783" s="259"/>
      <c r="M783" s="260" t="s">
        <v>1</v>
      </c>
      <c r="N783" s="261" t="s">
        <v>38</v>
      </c>
      <c r="O783" s="72"/>
      <c r="P783" s="198">
        <f>O783*H783</f>
        <v>0</v>
      </c>
      <c r="Q783" s="198">
        <v>1.2E-2</v>
      </c>
      <c r="R783" s="198">
        <f>Q783*H783</f>
        <v>1.2E-2</v>
      </c>
      <c r="S783" s="198">
        <v>0</v>
      </c>
      <c r="T783" s="199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200" t="s">
        <v>203</v>
      </c>
      <c r="AT783" s="200" t="s">
        <v>403</v>
      </c>
      <c r="AU783" s="200" t="s">
        <v>146</v>
      </c>
      <c r="AY783" s="18" t="s">
        <v>137</v>
      </c>
      <c r="BE783" s="201">
        <f>IF(N783="základní",J783,0)</f>
        <v>0</v>
      </c>
      <c r="BF783" s="201">
        <f>IF(N783="snížená",J783,0)</f>
        <v>0</v>
      </c>
      <c r="BG783" s="201">
        <f>IF(N783="zákl. přenesená",J783,0)</f>
        <v>0</v>
      </c>
      <c r="BH783" s="201">
        <f>IF(N783="sníž. přenesená",J783,0)</f>
        <v>0</v>
      </c>
      <c r="BI783" s="201">
        <f>IF(N783="nulová",J783,0)</f>
        <v>0</v>
      </c>
      <c r="BJ783" s="18" t="s">
        <v>81</v>
      </c>
      <c r="BK783" s="201">
        <f>ROUND(I783*H783,2)</f>
        <v>0</v>
      </c>
      <c r="BL783" s="18" t="s">
        <v>145</v>
      </c>
      <c r="BM783" s="200" t="s">
        <v>768</v>
      </c>
    </row>
    <row r="784" spans="1:65" s="2" customFormat="1" ht="19.5">
      <c r="A784" s="35"/>
      <c r="B784" s="36"/>
      <c r="C784" s="37"/>
      <c r="D784" s="202" t="s">
        <v>148</v>
      </c>
      <c r="E784" s="37"/>
      <c r="F784" s="203" t="s">
        <v>767</v>
      </c>
      <c r="G784" s="37"/>
      <c r="H784" s="37"/>
      <c r="I784" s="204"/>
      <c r="J784" s="37"/>
      <c r="K784" s="37"/>
      <c r="L784" s="40"/>
      <c r="M784" s="205"/>
      <c r="N784" s="206"/>
      <c r="O784" s="72"/>
      <c r="P784" s="72"/>
      <c r="Q784" s="72"/>
      <c r="R784" s="72"/>
      <c r="S784" s="72"/>
      <c r="T784" s="73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8" t="s">
        <v>148</v>
      </c>
      <c r="AU784" s="18" t="s">
        <v>146</v>
      </c>
    </row>
    <row r="785" spans="1:65" s="13" customFormat="1" ht="11.25">
      <c r="B785" s="208"/>
      <c r="C785" s="209"/>
      <c r="D785" s="202" t="s">
        <v>152</v>
      </c>
      <c r="E785" s="210" t="s">
        <v>1</v>
      </c>
      <c r="F785" s="211" t="s">
        <v>764</v>
      </c>
      <c r="G785" s="209"/>
      <c r="H785" s="210" t="s">
        <v>1</v>
      </c>
      <c r="I785" s="212"/>
      <c r="J785" s="209"/>
      <c r="K785" s="209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152</v>
      </c>
      <c r="AU785" s="217" t="s">
        <v>146</v>
      </c>
      <c r="AV785" s="13" t="s">
        <v>81</v>
      </c>
      <c r="AW785" s="13" t="s">
        <v>30</v>
      </c>
      <c r="AX785" s="13" t="s">
        <v>73</v>
      </c>
      <c r="AY785" s="217" t="s">
        <v>137</v>
      </c>
    </row>
    <row r="786" spans="1:65" s="14" customFormat="1" ht="11.25">
      <c r="B786" s="218"/>
      <c r="C786" s="219"/>
      <c r="D786" s="202" t="s">
        <v>152</v>
      </c>
      <c r="E786" s="220" t="s">
        <v>1</v>
      </c>
      <c r="F786" s="221" t="s">
        <v>81</v>
      </c>
      <c r="G786" s="219"/>
      <c r="H786" s="222">
        <v>1</v>
      </c>
      <c r="I786" s="223"/>
      <c r="J786" s="219"/>
      <c r="K786" s="219"/>
      <c r="L786" s="224"/>
      <c r="M786" s="225"/>
      <c r="N786" s="226"/>
      <c r="O786" s="226"/>
      <c r="P786" s="226"/>
      <c r="Q786" s="226"/>
      <c r="R786" s="226"/>
      <c r="S786" s="226"/>
      <c r="T786" s="227"/>
      <c r="AT786" s="228" t="s">
        <v>152</v>
      </c>
      <c r="AU786" s="228" t="s">
        <v>146</v>
      </c>
      <c r="AV786" s="14" t="s">
        <v>83</v>
      </c>
      <c r="AW786" s="14" t="s">
        <v>30</v>
      </c>
      <c r="AX786" s="14" t="s">
        <v>73</v>
      </c>
      <c r="AY786" s="228" t="s">
        <v>137</v>
      </c>
    </row>
    <row r="787" spans="1:65" s="16" customFormat="1" ht="11.25">
      <c r="B787" s="240"/>
      <c r="C787" s="241"/>
      <c r="D787" s="202" t="s">
        <v>152</v>
      </c>
      <c r="E787" s="242" t="s">
        <v>1</v>
      </c>
      <c r="F787" s="243" t="s">
        <v>202</v>
      </c>
      <c r="G787" s="241"/>
      <c r="H787" s="244">
        <v>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AT787" s="250" t="s">
        <v>152</v>
      </c>
      <c r="AU787" s="250" t="s">
        <v>146</v>
      </c>
      <c r="AV787" s="16" t="s">
        <v>145</v>
      </c>
      <c r="AW787" s="16" t="s">
        <v>30</v>
      </c>
      <c r="AX787" s="16" t="s">
        <v>81</v>
      </c>
      <c r="AY787" s="250" t="s">
        <v>137</v>
      </c>
    </row>
    <row r="788" spans="1:65" s="2" customFormat="1" ht="21.75" customHeight="1">
      <c r="A788" s="35"/>
      <c r="B788" s="36"/>
      <c r="C788" s="188" t="s">
        <v>769</v>
      </c>
      <c r="D788" s="188" t="s">
        <v>141</v>
      </c>
      <c r="E788" s="189" t="s">
        <v>770</v>
      </c>
      <c r="F788" s="190" t="s">
        <v>771</v>
      </c>
      <c r="G788" s="191" t="s">
        <v>446</v>
      </c>
      <c r="H788" s="192">
        <v>18</v>
      </c>
      <c r="I788" s="193"/>
      <c r="J788" s="194">
        <f>ROUND(I788*H788,2)</f>
        <v>0</v>
      </c>
      <c r="K788" s="195"/>
      <c r="L788" s="40"/>
      <c r="M788" s="196" t="s">
        <v>1</v>
      </c>
      <c r="N788" s="197" t="s">
        <v>38</v>
      </c>
      <c r="O788" s="72"/>
      <c r="P788" s="198">
        <f>O788*H788</f>
        <v>0</v>
      </c>
      <c r="Q788" s="198">
        <v>3.0100000000000001E-3</v>
      </c>
      <c r="R788" s="198">
        <f>Q788*H788</f>
        <v>5.4179999999999999E-2</v>
      </c>
      <c r="S788" s="198">
        <v>0</v>
      </c>
      <c r="T788" s="199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200" t="s">
        <v>145</v>
      </c>
      <c r="AT788" s="200" t="s">
        <v>141</v>
      </c>
      <c r="AU788" s="200" t="s">
        <v>146</v>
      </c>
      <c r="AY788" s="18" t="s">
        <v>137</v>
      </c>
      <c r="BE788" s="201">
        <f>IF(N788="základní",J788,0)</f>
        <v>0</v>
      </c>
      <c r="BF788" s="201">
        <f>IF(N788="snížená",J788,0)</f>
        <v>0</v>
      </c>
      <c r="BG788" s="201">
        <f>IF(N788="zákl. přenesená",J788,0)</f>
        <v>0</v>
      </c>
      <c r="BH788" s="201">
        <f>IF(N788="sníž. přenesená",J788,0)</f>
        <v>0</v>
      </c>
      <c r="BI788" s="201">
        <f>IF(N788="nulová",J788,0)</f>
        <v>0</v>
      </c>
      <c r="BJ788" s="18" t="s">
        <v>81</v>
      </c>
      <c r="BK788" s="201">
        <f>ROUND(I788*H788,2)</f>
        <v>0</v>
      </c>
      <c r="BL788" s="18" t="s">
        <v>145</v>
      </c>
      <c r="BM788" s="200" t="s">
        <v>772</v>
      </c>
    </row>
    <row r="789" spans="1:65" s="2" customFormat="1" ht="29.25">
      <c r="A789" s="35"/>
      <c r="B789" s="36"/>
      <c r="C789" s="37"/>
      <c r="D789" s="202" t="s">
        <v>148</v>
      </c>
      <c r="E789" s="37"/>
      <c r="F789" s="203" t="s">
        <v>773</v>
      </c>
      <c r="G789" s="37"/>
      <c r="H789" s="37"/>
      <c r="I789" s="204"/>
      <c r="J789" s="37"/>
      <c r="K789" s="37"/>
      <c r="L789" s="40"/>
      <c r="M789" s="205"/>
      <c r="N789" s="206"/>
      <c r="O789" s="72"/>
      <c r="P789" s="72"/>
      <c r="Q789" s="72"/>
      <c r="R789" s="72"/>
      <c r="S789" s="72"/>
      <c r="T789" s="73"/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T789" s="18" t="s">
        <v>148</v>
      </c>
      <c r="AU789" s="18" t="s">
        <v>146</v>
      </c>
    </row>
    <row r="790" spans="1:65" s="13" customFormat="1" ht="11.25">
      <c r="B790" s="208"/>
      <c r="C790" s="209"/>
      <c r="D790" s="202" t="s">
        <v>152</v>
      </c>
      <c r="E790" s="210" t="s">
        <v>1</v>
      </c>
      <c r="F790" s="211" t="s">
        <v>414</v>
      </c>
      <c r="G790" s="209"/>
      <c r="H790" s="210" t="s">
        <v>1</v>
      </c>
      <c r="I790" s="212"/>
      <c r="J790" s="209"/>
      <c r="K790" s="209"/>
      <c r="L790" s="213"/>
      <c r="M790" s="214"/>
      <c r="N790" s="215"/>
      <c r="O790" s="215"/>
      <c r="P790" s="215"/>
      <c r="Q790" s="215"/>
      <c r="R790" s="215"/>
      <c r="S790" s="215"/>
      <c r="T790" s="216"/>
      <c r="AT790" s="217" t="s">
        <v>152</v>
      </c>
      <c r="AU790" s="217" t="s">
        <v>146</v>
      </c>
      <c r="AV790" s="13" t="s">
        <v>81</v>
      </c>
      <c r="AW790" s="13" t="s">
        <v>30</v>
      </c>
      <c r="AX790" s="13" t="s">
        <v>73</v>
      </c>
      <c r="AY790" s="217" t="s">
        <v>137</v>
      </c>
    </row>
    <row r="791" spans="1:65" s="13" customFormat="1" ht="11.25">
      <c r="B791" s="208"/>
      <c r="C791" s="209"/>
      <c r="D791" s="202" t="s">
        <v>152</v>
      </c>
      <c r="E791" s="210" t="s">
        <v>1</v>
      </c>
      <c r="F791" s="211" t="s">
        <v>774</v>
      </c>
      <c r="G791" s="209"/>
      <c r="H791" s="210" t="s">
        <v>1</v>
      </c>
      <c r="I791" s="212"/>
      <c r="J791" s="209"/>
      <c r="K791" s="209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152</v>
      </c>
      <c r="AU791" s="217" t="s">
        <v>146</v>
      </c>
      <c r="AV791" s="13" t="s">
        <v>81</v>
      </c>
      <c r="AW791" s="13" t="s">
        <v>30</v>
      </c>
      <c r="AX791" s="13" t="s">
        <v>73</v>
      </c>
      <c r="AY791" s="217" t="s">
        <v>137</v>
      </c>
    </row>
    <row r="792" spans="1:65" s="14" customFormat="1" ht="11.25">
      <c r="B792" s="218"/>
      <c r="C792" s="219"/>
      <c r="D792" s="202" t="s">
        <v>152</v>
      </c>
      <c r="E792" s="220" t="s">
        <v>1</v>
      </c>
      <c r="F792" s="221" t="s">
        <v>193</v>
      </c>
      <c r="G792" s="219"/>
      <c r="H792" s="222">
        <v>7</v>
      </c>
      <c r="I792" s="223"/>
      <c r="J792" s="219"/>
      <c r="K792" s="219"/>
      <c r="L792" s="224"/>
      <c r="M792" s="225"/>
      <c r="N792" s="226"/>
      <c r="O792" s="226"/>
      <c r="P792" s="226"/>
      <c r="Q792" s="226"/>
      <c r="R792" s="226"/>
      <c r="S792" s="226"/>
      <c r="T792" s="227"/>
      <c r="AT792" s="228" t="s">
        <v>152</v>
      </c>
      <c r="AU792" s="228" t="s">
        <v>146</v>
      </c>
      <c r="AV792" s="14" t="s">
        <v>83</v>
      </c>
      <c r="AW792" s="14" t="s">
        <v>30</v>
      </c>
      <c r="AX792" s="14" t="s">
        <v>73</v>
      </c>
      <c r="AY792" s="228" t="s">
        <v>137</v>
      </c>
    </row>
    <row r="793" spans="1:65" s="13" customFormat="1" ht="11.25">
      <c r="B793" s="208"/>
      <c r="C793" s="209"/>
      <c r="D793" s="202" t="s">
        <v>152</v>
      </c>
      <c r="E793" s="210" t="s">
        <v>1</v>
      </c>
      <c r="F793" s="211" t="s">
        <v>284</v>
      </c>
      <c r="G793" s="209"/>
      <c r="H793" s="210" t="s">
        <v>1</v>
      </c>
      <c r="I793" s="212"/>
      <c r="J793" s="209"/>
      <c r="K793" s="209"/>
      <c r="L793" s="213"/>
      <c r="M793" s="214"/>
      <c r="N793" s="215"/>
      <c r="O793" s="215"/>
      <c r="P793" s="215"/>
      <c r="Q793" s="215"/>
      <c r="R793" s="215"/>
      <c r="S793" s="215"/>
      <c r="T793" s="216"/>
      <c r="AT793" s="217" t="s">
        <v>152</v>
      </c>
      <c r="AU793" s="217" t="s">
        <v>146</v>
      </c>
      <c r="AV793" s="13" t="s">
        <v>81</v>
      </c>
      <c r="AW793" s="13" t="s">
        <v>30</v>
      </c>
      <c r="AX793" s="13" t="s">
        <v>73</v>
      </c>
      <c r="AY793" s="217" t="s">
        <v>137</v>
      </c>
    </row>
    <row r="794" spans="1:65" s="14" customFormat="1" ht="11.25">
      <c r="B794" s="218"/>
      <c r="C794" s="219"/>
      <c r="D794" s="202" t="s">
        <v>152</v>
      </c>
      <c r="E794" s="220" t="s">
        <v>1</v>
      </c>
      <c r="F794" s="221" t="s">
        <v>139</v>
      </c>
      <c r="G794" s="219"/>
      <c r="H794" s="222">
        <v>11</v>
      </c>
      <c r="I794" s="223"/>
      <c r="J794" s="219"/>
      <c r="K794" s="219"/>
      <c r="L794" s="224"/>
      <c r="M794" s="225"/>
      <c r="N794" s="226"/>
      <c r="O794" s="226"/>
      <c r="P794" s="226"/>
      <c r="Q794" s="226"/>
      <c r="R794" s="226"/>
      <c r="S794" s="226"/>
      <c r="T794" s="227"/>
      <c r="AT794" s="228" t="s">
        <v>152</v>
      </c>
      <c r="AU794" s="228" t="s">
        <v>146</v>
      </c>
      <c r="AV794" s="14" t="s">
        <v>83</v>
      </c>
      <c r="AW794" s="14" t="s">
        <v>30</v>
      </c>
      <c r="AX794" s="14" t="s">
        <v>73</v>
      </c>
      <c r="AY794" s="228" t="s">
        <v>137</v>
      </c>
    </row>
    <row r="795" spans="1:65" s="16" customFormat="1" ht="11.25">
      <c r="B795" s="240"/>
      <c r="C795" s="241"/>
      <c r="D795" s="202" t="s">
        <v>152</v>
      </c>
      <c r="E795" s="242" t="s">
        <v>1</v>
      </c>
      <c r="F795" s="243" t="s">
        <v>202</v>
      </c>
      <c r="G795" s="241"/>
      <c r="H795" s="244">
        <v>18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AT795" s="250" t="s">
        <v>152</v>
      </c>
      <c r="AU795" s="250" t="s">
        <v>146</v>
      </c>
      <c r="AV795" s="16" t="s">
        <v>145</v>
      </c>
      <c r="AW795" s="16" t="s">
        <v>30</v>
      </c>
      <c r="AX795" s="16" t="s">
        <v>81</v>
      </c>
      <c r="AY795" s="250" t="s">
        <v>137</v>
      </c>
    </row>
    <row r="796" spans="1:65" s="2" customFormat="1" ht="24.2" customHeight="1">
      <c r="A796" s="35"/>
      <c r="B796" s="36"/>
      <c r="C796" s="251" t="s">
        <v>775</v>
      </c>
      <c r="D796" s="251" t="s">
        <v>403</v>
      </c>
      <c r="E796" s="252" t="s">
        <v>776</v>
      </c>
      <c r="F796" s="253" t="s">
        <v>777</v>
      </c>
      <c r="G796" s="254" t="s">
        <v>446</v>
      </c>
      <c r="H796" s="255">
        <v>18</v>
      </c>
      <c r="I796" s="256"/>
      <c r="J796" s="257">
        <f>ROUND(I796*H796,2)</f>
        <v>0</v>
      </c>
      <c r="K796" s="258"/>
      <c r="L796" s="259"/>
      <c r="M796" s="260" t="s">
        <v>1</v>
      </c>
      <c r="N796" s="261" t="s">
        <v>38</v>
      </c>
      <c r="O796" s="72"/>
      <c r="P796" s="198">
        <f>O796*H796</f>
        <v>0</v>
      </c>
      <c r="Q796" s="198">
        <v>3.5000000000000001E-3</v>
      </c>
      <c r="R796" s="198">
        <f>Q796*H796</f>
        <v>6.3E-2</v>
      </c>
      <c r="S796" s="198">
        <v>0</v>
      </c>
      <c r="T796" s="199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00" t="s">
        <v>203</v>
      </c>
      <c r="AT796" s="200" t="s">
        <v>403</v>
      </c>
      <c r="AU796" s="200" t="s">
        <v>146</v>
      </c>
      <c r="AY796" s="18" t="s">
        <v>137</v>
      </c>
      <c r="BE796" s="201">
        <f>IF(N796="základní",J796,0)</f>
        <v>0</v>
      </c>
      <c r="BF796" s="201">
        <f>IF(N796="snížená",J796,0)</f>
        <v>0</v>
      </c>
      <c r="BG796" s="201">
        <f>IF(N796="zákl. přenesená",J796,0)</f>
        <v>0</v>
      </c>
      <c r="BH796" s="201">
        <f>IF(N796="sníž. přenesená",J796,0)</f>
        <v>0</v>
      </c>
      <c r="BI796" s="201">
        <f>IF(N796="nulová",J796,0)</f>
        <v>0</v>
      </c>
      <c r="BJ796" s="18" t="s">
        <v>81</v>
      </c>
      <c r="BK796" s="201">
        <f>ROUND(I796*H796,2)</f>
        <v>0</v>
      </c>
      <c r="BL796" s="18" t="s">
        <v>145</v>
      </c>
      <c r="BM796" s="200" t="s">
        <v>778</v>
      </c>
    </row>
    <row r="797" spans="1:65" s="2" customFormat="1" ht="11.25">
      <c r="A797" s="35"/>
      <c r="B797" s="36"/>
      <c r="C797" s="37"/>
      <c r="D797" s="202" t="s">
        <v>148</v>
      </c>
      <c r="E797" s="37"/>
      <c r="F797" s="203" t="s">
        <v>777</v>
      </c>
      <c r="G797" s="37"/>
      <c r="H797" s="37"/>
      <c r="I797" s="204"/>
      <c r="J797" s="37"/>
      <c r="K797" s="37"/>
      <c r="L797" s="40"/>
      <c r="M797" s="205"/>
      <c r="N797" s="206"/>
      <c r="O797" s="72"/>
      <c r="P797" s="72"/>
      <c r="Q797" s="72"/>
      <c r="R797" s="72"/>
      <c r="S797" s="72"/>
      <c r="T797" s="73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T797" s="18" t="s">
        <v>148</v>
      </c>
      <c r="AU797" s="18" t="s">
        <v>146</v>
      </c>
    </row>
    <row r="798" spans="1:65" s="2" customFormat="1" ht="19.5">
      <c r="A798" s="35"/>
      <c r="B798" s="36"/>
      <c r="C798" s="37"/>
      <c r="D798" s="202" t="s">
        <v>150</v>
      </c>
      <c r="E798" s="37"/>
      <c r="F798" s="207" t="s">
        <v>779</v>
      </c>
      <c r="G798" s="37"/>
      <c r="H798" s="37"/>
      <c r="I798" s="204"/>
      <c r="J798" s="37"/>
      <c r="K798" s="37"/>
      <c r="L798" s="40"/>
      <c r="M798" s="205"/>
      <c r="N798" s="206"/>
      <c r="O798" s="72"/>
      <c r="P798" s="72"/>
      <c r="Q798" s="72"/>
      <c r="R798" s="72"/>
      <c r="S798" s="72"/>
      <c r="T798" s="73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T798" s="18" t="s">
        <v>150</v>
      </c>
      <c r="AU798" s="18" t="s">
        <v>146</v>
      </c>
    </row>
    <row r="799" spans="1:65" s="13" customFormat="1" ht="11.25">
      <c r="B799" s="208"/>
      <c r="C799" s="209"/>
      <c r="D799" s="202" t="s">
        <v>152</v>
      </c>
      <c r="E799" s="210" t="s">
        <v>1</v>
      </c>
      <c r="F799" s="211" t="s">
        <v>414</v>
      </c>
      <c r="G799" s="209"/>
      <c r="H799" s="210" t="s">
        <v>1</v>
      </c>
      <c r="I799" s="212"/>
      <c r="J799" s="209"/>
      <c r="K799" s="209"/>
      <c r="L799" s="213"/>
      <c r="M799" s="214"/>
      <c r="N799" s="215"/>
      <c r="O799" s="215"/>
      <c r="P799" s="215"/>
      <c r="Q799" s="215"/>
      <c r="R799" s="215"/>
      <c r="S799" s="215"/>
      <c r="T799" s="216"/>
      <c r="AT799" s="217" t="s">
        <v>152</v>
      </c>
      <c r="AU799" s="217" t="s">
        <v>146</v>
      </c>
      <c r="AV799" s="13" t="s">
        <v>81</v>
      </c>
      <c r="AW799" s="13" t="s">
        <v>30</v>
      </c>
      <c r="AX799" s="13" t="s">
        <v>73</v>
      </c>
      <c r="AY799" s="217" t="s">
        <v>137</v>
      </c>
    </row>
    <row r="800" spans="1:65" s="13" customFormat="1" ht="11.25">
      <c r="B800" s="208"/>
      <c r="C800" s="209"/>
      <c r="D800" s="202" t="s">
        <v>152</v>
      </c>
      <c r="E800" s="210" t="s">
        <v>1</v>
      </c>
      <c r="F800" s="211" t="s">
        <v>774</v>
      </c>
      <c r="G800" s="209"/>
      <c r="H800" s="210" t="s">
        <v>1</v>
      </c>
      <c r="I800" s="212"/>
      <c r="J800" s="209"/>
      <c r="K800" s="209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152</v>
      </c>
      <c r="AU800" s="217" t="s">
        <v>146</v>
      </c>
      <c r="AV800" s="13" t="s">
        <v>81</v>
      </c>
      <c r="AW800" s="13" t="s">
        <v>30</v>
      </c>
      <c r="AX800" s="13" t="s">
        <v>73</v>
      </c>
      <c r="AY800" s="217" t="s">
        <v>137</v>
      </c>
    </row>
    <row r="801" spans="1:65" s="14" customFormat="1" ht="11.25">
      <c r="B801" s="218"/>
      <c r="C801" s="219"/>
      <c r="D801" s="202" t="s">
        <v>152</v>
      </c>
      <c r="E801" s="220" t="s">
        <v>1</v>
      </c>
      <c r="F801" s="221" t="s">
        <v>193</v>
      </c>
      <c r="G801" s="219"/>
      <c r="H801" s="222">
        <v>7</v>
      </c>
      <c r="I801" s="223"/>
      <c r="J801" s="219"/>
      <c r="K801" s="219"/>
      <c r="L801" s="224"/>
      <c r="M801" s="225"/>
      <c r="N801" s="226"/>
      <c r="O801" s="226"/>
      <c r="P801" s="226"/>
      <c r="Q801" s="226"/>
      <c r="R801" s="226"/>
      <c r="S801" s="226"/>
      <c r="T801" s="227"/>
      <c r="AT801" s="228" t="s">
        <v>152</v>
      </c>
      <c r="AU801" s="228" t="s">
        <v>146</v>
      </c>
      <c r="AV801" s="14" t="s">
        <v>83</v>
      </c>
      <c r="AW801" s="14" t="s">
        <v>30</v>
      </c>
      <c r="AX801" s="14" t="s">
        <v>73</v>
      </c>
      <c r="AY801" s="228" t="s">
        <v>137</v>
      </c>
    </row>
    <row r="802" spans="1:65" s="13" customFormat="1" ht="11.25">
      <c r="B802" s="208"/>
      <c r="C802" s="209"/>
      <c r="D802" s="202" t="s">
        <v>152</v>
      </c>
      <c r="E802" s="210" t="s">
        <v>1</v>
      </c>
      <c r="F802" s="211" t="s">
        <v>284</v>
      </c>
      <c r="G802" s="209"/>
      <c r="H802" s="210" t="s">
        <v>1</v>
      </c>
      <c r="I802" s="212"/>
      <c r="J802" s="209"/>
      <c r="K802" s="209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152</v>
      </c>
      <c r="AU802" s="217" t="s">
        <v>146</v>
      </c>
      <c r="AV802" s="13" t="s">
        <v>81</v>
      </c>
      <c r="AW802" s="13" t="s">
        <v>30</v>
      </c>
      <c r="AX802" s="13" t="s">
        <v>73</v>
      </c>
      <c r="AY802" s="217" t="s">
        <v>137</v>
      </c>
    </row>
    <row r="803" spans="1:65" s="14" customFormat="1" ht="11.25">
      <c r="B803" s="218"/>
      <c r="C803" s="219"/>
      <c r="D803" s="202" t="s">
        <v>152</v>
      </c>
      <c r="E803" s="220" t="s">
        <v>1</v>
      </c>
      <c r="F803" s="221" t="s">
        <v>139</v>
      </c>
      <c r="G803" s="219"/>
      <c r="H803" s="222">
        <v>11</v>
      </c>
      <c r="I803" s="223"/>
      <c r="J803" s="219"/>
      <c r="K803" s="219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152</v>
      </c>
      <c r="AU803" s="228" t="s">
        <v>146</v>
      </c>
      <c r="AV803" s="14" t="s">
        <v>83</v>
      </c>
      <c r="AW803" s="14" t="s">
        <v>30</v>
      </c>
      <c r="AX803" s="14" t="s">
        <v>73</v>
      </c>
      <c r="AY803" s="228" t="s">
        <v>137</v>
      </c>
    </row>
    <row r="804" spans="1:65" s="16" customFormat="1" ht="11.25">
      <c r="B804" s="240"/>
      <c r="C804" s="241"/>
      <c r="D804" s="202" t="s">
        <v>152</v>
      </c>
      <c r="E804" s="242" t="s">
        <v>1</v>
      </c>
      <c r="F804" s="243" t="s">
        <v>202</v>
      </c>
      <c r="G804" s="241"/>
      <c r="H804" s="244">
        <v>18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AT804" s="250" t="s">
        <v>152</v>
      </c>
      <c r="AU804" s="250" t="s">
        <v>146</v>
      </c>
      <c r="AV804" s="16" t="s">
        <v>145</v>
      </c>
      <c r="AW804" s="16" t="s">
        <v>30</v>
      </c>
      <c r="AX804" s="16" t="s">
        <v>81</v>
      </c>
      <c r="AY804" s="250" t="s">
        <v>137</v>
      </c>
    </row>
    <row r="805" spans="1:65" s="2" customFormat="1" ht="21.75" customHeight="1">
      <c r="A805" s="35"/>
      <c r="B805" s="36"/>
      <c r="C805" s="188" t="s">
        <v>780</v>
      </c>
      <c r="D805" s="188" t="s">
        <v>141</v>
      </c>
      <c r="E805" s="189" t="s">
        <v>781</v>
      </c>
      <c r="F805" s="190" t="s">
        <v>782</v>
      </c>
      <c r="G805" s="191" t="s">
        <v>446</v>
      </c>
      <c r="H805" s="192">
        <v>1</v>
      </c>
      <c r="I805" s="193"/>
      <c r="J805" s="194">
        <f>ROUND(I805*H805,2)</f>
        <v>0</v>
      </c>
      <c r="K805" s="195"/>
      <c r="L805" s="40"/>
      <c r="M805" s="196" t="s">
        <v>1</v>
      </c>
      <c r="N805" s="197" t="s">
        <v>38</v>
      </c>
      <c r="O805" s="72"/>
      <c r="P805" s="198">
        <f>O805*H805</f>
        <v>0</v>
      </c>
      <c r="Q805" s="198">
        <v>1.6199999999999999E-3</v>
      </c>
      <c r="R805" s="198">
        <f>Q805*H805</f>
        <v>1.6199999999999999E-3</v>
      </c>
      <c r="S805" s="198">
        <v>0</v>
      </c>
      <c r="T805" s="199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200" t="s">
        <v>145</v>
      </c>
      <c r="AT805" s="200" t="s">
        <v>141</v>
      </c>
      <c r="AU805" s="200" t="s">
        <v>146</v>
      </c>
      <c r="AY805" s="18" t="s">
        <v>137</v>
      </c>
      <c r="BE805" s="201">
        <f>IF(N805="základní",J805,0)</f>
        <v>0</v>
      </c>
      <c r="BF805" s="201">
        <f>IF(N805="snížená",J805,0)</f>
        <v>0</v>
      </c>
      <c r="BG805" s="201">
        <f>IF(N805="zákl. přenesená",J805,0)</f>
        <v>0</v>
      </c>
      <c r="BH805" s="201">
        <f>IF(N805="sníž. přenesená",J805,0)</f>
        <v>0</v>
      </c>
      <c r="BI805" s="201">
        <f>IF(N805="nulová",J805,0)</f>
        <v>0</v>
      </c>
      <c r="BJ805" s="18" t="s">
        <v>81</v>
      </c>
      <c r="BK805" s="201">
        <f>ROUND(I805*H805,2)</f>
        <v>0</v>
      </c>
      <c r="BL805" s="18" t="s">
        <v>145</v>
      </c>
      <c r="BM805" s="200" t="s">
        <v>783</v>
      </c>
    </row>
    <row r="806" spans="1:65" s="2" customFormat="1" ht="29.25">
      <c r="A806" s="35"/>
      <c r="B806" s="36"/>
      <c r="C806" s="37"/>
      <c r="D806" s="202" t="s">
        <v>148</v>
      </c>
      <c r="E806" s="37"/>
      <c r="F806" s="203" t="s">
        <v>784</v>
      </c>
      <c r="G806" s="37"/>
      <c r="H806" s="37"/>
      <c r="I806" s="204"/>
      <c r="J806" s="37"/>
      <c r="K806" s="37"/>
      <c r="L806" s="40"/>
      <c r="M806" s="205"/>
      <c r="N806" s="206"/>
      <c r="O806" s="72"/>
      <c r="P806" s="72"/>
      <c r="Q806" s="72"/>
      <c r="R806" s="72"/>
      <c r="S806" s="72"/>
      <c r="T806" s="73"/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T806" s="18" t="s">
        <v>148</v>
      </c>
      <c r="AU806" s="18" t="s">
        <v>146</v>
      </c>
    </row>
    <row r="807" spans="1:65" s="13" customFormat="1" ht="11.25">
      <c r="B807" s="208"/>
      <c r="C807" s="209"/>
      <c r="D807" s="202" t="s">
        <v>152</v>
      </c>
      <c r="E807" s="210" t="s">
        <v>1</v>
      </c>
      <c r="F807" s="211" t="s">
        <v>785</v>
      </c>
      <c r="G807" s="209"/>
      <c r="H807" s="210" t="s">
        <v>1</v>
      </c>
      <c r="I807" s="212"/>
      <c r="J807" s="209"/>
      <c r="K807" s="209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152</v>
      </c>
      <c r="AU807" s="217" t="s">
        <v>146</v>
      </c>
      <c r="AV807" s="13" t="s">
        <v>81</v>
      </c>
      <c r="AW807" s="13" t="s">
        <v>30</v>
      </c>
      <c r="AX807" s="13" t="s">
        <v>73</v>
      </c>
      <c r="AY807" s="217" t="s">
        <v>137</v>
      </c>
    </row>
    <row r="808" spans="1:65" s="14" customFormat="1" ht="11.25">
      <c r="B808" s="218"/>
      <c r="C808" s="219"/>
      <c r="D808" s="202" t="s">
        <v>152</v>
      </c>
      <c r="E808" s="220" t="s">
        <v>1</v>
      </c>
      <c r="F808" s="221" t="s">
        <v>81</v>
      </c>
      <c r="G808" s="219"/>
      <c r="H808" s="222">
        <v>1</v>
      </c>
      <c r="I808" s="223"/>
      <c r="J808" s="219"/>
      <c r="K808" s="219"/>
      <c r="L808" s="224"/>
      <c r="M808" s="225"/>
      <c r="N808" s="226"/>
      <c r="O808" s="226"/>
      <c r="P808" s="226"/>
      <c r="Q808" s="226"/>
      <c r="R808" s="226"/>
      <c r="S808" s="226"/>
      <c r="T808" s="227"/>
      <c r="AT808" s="228" t="s">
        <v>152</v>
      </c>
      <c r="AU808" s="228" t="s">
        <v>146</v>
      </c>
      <c r="AV808" s="14" t="s">
        <v>83</v>
      </c>
      <c r="AW808" s="14" t="s">
        <v>30</v>
      </c>
      <c r="AX808" s="14" t="s">
        <v>73</v>
      </c>
      <c r="AY808" s="228" t="s">
        <v>137</v>
      </c>
    </row>
    <row r="809" spans="1:65" s="16" customFormat="1" ht="11.25">
      <c r="B809" s="240"/>
      <c r="C809" s="241"/>
      <c r="D809" s="202" t="s">
        <v>152</v>
      </c>
      <c r="E809" s="242" t="s">
        <v>1</v>
      </c>
      <c r="F809" s="243" t="s">
        <v>202</v>
      </c>
      <c r="G809" s="241"/>
      <c r="H809" s="244">
        <v>1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AT809" s="250" t="s">
        <v>152</v>
      </c>
      <c r="AU809" s="250" t="s">
        <v>146</v>
      </c>
      <c r="AV809" s="16" t="s">
        <v>145</v>
      </c>
      <c r="AW809" s="16" t="s">
        <v>30</v>
      </c>
      <c r="AX809" s="16" t="s">
        <v>81</v>
      </c>
      <c r="AY809" s="250" t="s">
        <v>137</v>
      </c>
    </row>
    <row r="810" spans="1:65" s="2" customFormat="1" ht="24.2" customHeight="1">
      <c r="A810" s="35"/>
      <c r="B810" s="36"/>
      <c r="C810" s="251" t="s">
        <v>786</v>
      </c>
      <c r="D810" s="251" t="s">
        <v>403</v>
      </c>
      <c r="E810" s="252" t="s">
        <v>787</v>
      </c>
      <c r="F810" s="253" t="s">
        <v>788</v>
      </c>
      <c r="G810" s="254" t="s">
        <v>446</v>
      </c>
      <c r="H810" s="255">
        <v>1</v>
      </c>
      <c r="I810" s="256"/>
      <c r="J810" s="257">
        <f>ROUND(I810*H810,2)</f>
        <v>0</v>
      </c>
      <c r="K810" s="258"/>
      <c r="L810" s="259"/>
      <c r="M810" s="260" t="s">
        <v>1</v>
      </c>
      <c r="N810" s="261" t="s">
        <v>38</v>
      </c>
      <c r="O810" s="72"/>
      <c r="P810" s="198">
        <f>O810*H810</f>
        <v>0</v>
      </c>
      <c r="Q810" s="198">
        <v>1.7999999999999999E-2</v>
      </c>
      <c r="R810" s="198">
        <f>Q810*H810</f>
        <v>1.7999999999999999E-2</v>
      </c>
      <c r="S810" s="198">
        <v>0</v>
      </c>
      <c r="T810" s="199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0" t="s">
        <v>203</v>
      </c>
      <c r="AT810" s="200" t="s">
        <v>403</v>
      </c>
      <c r="AU810" s="200" t="s">
        <v>146</v>
      </c>
      <c r="AY810" s="18" t="s">
        <v>137</v>
      </c>
      <c r="BE810" s="201">
        <f>IF(N810="základní",J810,0)</f>
        <v>0</v>
      </c>
      <c r="BF810" s="201">
        <f>IF(N810="snížená",J810,0)</f>
        <v>0</v>
      </c>
      <c r="BG810" s="201">
        <f>IF(N810="zákl. přenesená",J810,0)</f>
        <v>0</v>
      </c>
      <c r="BH810" s="201">
        <f>IF(N810="sníž. přenesená",J810,0)</f>
        <v>0</v>
      </c>
      <c r="BI810" s="201">
        <f>IF(N810="nulová",J810,0)</f>
        <v>0</v>
      </c>
      <c r="BJ810" s="18" t="s">
        <v>81</v>
      </c>
      <c r="BK810" s="201">
        <f>ROUND(I810*H810,2)</f>
        <v>0</v>
      </c>
      <c r="BL810" s="18" t="s">
        <v>145</v>
      </c>
      <c r="BM810" s="200" t="s">
        <v>789</v>
      </c>
    </row>
    <row r="811" spans="1:65" s="2" customFormat="1" ht="19.5">
      <c r="A811" s="35"/>
      <c r="B811" s="36"/>
      <c r="C811" s="37"/>
      <c r="D811" s="202" t="s">
        <v>148</v>
      </c>
      <c r="E811" s="37"/>
      <c r="F811" s="203" t="s">
        <v>788</v>
      </c>
      <c r="G811" s="37"/>
      <c r="H811" s="37"/>
      <c r="I811" s="204"/>
      <c r="J811" s="37"/>
      <c r="K811" s="37"/>
      <c r="L811" s="40"/>
      <c r="M811" s="205"/>
      <c r="N811" s="206"/>
      <c r="O811" s="72"/>
      <c r="P811" s="72"/>
      <c r="Q811" s="72"/>
      <c r="R811" s="72"/>
      <c r="S811" s="72"/>
      <c r="T811" s="73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148</v>
      </c>
      <c r="AU811" s="18" t="s">
        <v>146</v>
      </c>
    </row>
    <row r="812" spans="1:65" s="13" customFormat="1" ht="11.25">
      <c r="B812" s="208"/>
      <c r="C812" s="209"/>
      <c r="D812" s="202" t="s">
        <v>152</v>
      </c>
      <c r="E812" s="210" t="s">
        <v>1</v>
      </c>
      <c r="F812" s="211" t="s">
        <v>785</v>
      </c>
      <c r="G812" s="209"/>
      <c r="H812" s="210" t="s">
        <v>1</v>
      </c>
      <c r="I812" s="212"/>
      <c r="J812" s="209"/>
      <c r="K812" s="209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152</v>
      </c>
      <c r="AU812" s="217" t="s">
        <v>146</v>
      </c>
      <c r="AV812" s="13" t="s">
        <v>81</v>
      </c>
      <c r="AW812" s="13" t="s">
        <v>30</v>
      </c>
      <c r="AX812" s="13" t="s">
        <v>73</v>
      </c>
      <c r="AY812" s="217" t="s">
        <v>137</v>
      </c>
    </row>
    <row r="813" spans="1:65" s="14" customFormat="1" ht="11.25">
      <c r="B813" s="218"/>
      <c r="C813" s="219"/>
      <c r="D813" s="202" t="s">
        <v>152</v>
      </c>
      <c r="E813" s="220" t="s">
        <v>1</v>
      </c>
      <c r="F813" s="221" t="s">
        <v>81</v>
      </c>
      <c r="G813" s="219"/>
      <c r="H813" s="222">
        <v>1</v>
      </c>
      <c r="I813" s="223"/>
      <c r="J813" s="219"/>
      <c r="K813" s="219"/>
      <c r="L813" s="224"/>
      <c r="M813" s="225"/>
      <c r="N813" s="226"/>
      <c r="O813" s="226"/>
      <c r="P813" s="226"/>
      <c r="Q813" s="226"/>
      <c r="R813" s="226"/>
      <c r="S813" s="226"/>
      <c r="T813" s="227"/>
      <c r="AT813" s="228" t="s">
        <v>152</v>
      </c>
      <c r="AU813" s="228" t="s">
        <v>146</v>
      </c>
      <c r="AV813" s="14" t="s">
        <v>83</v>
      </c>
      <c r="AW813" s="14" t="s">
        <v>30</v>
      </c>
      <c r="AX813" s="14" t="s">
        <v>73</v>
      </c>
      <c r="AY813" s="228" t="s">
        <v>137</v>
      </c>
    </row>
    <row r="814" spans="1:65" s="16" customFormat="1" ht="11.25">
      <c r="B814" s="240"/>
      <c r="C814" s="241"/>
      <c r="D814" s="202" t="s">
        <v>152</v>
      </c>
      <c r="E814" s="242" t="s">
        <v>1</v>
      </c>
      <c r="F814" s="243" t="s">
        <v>202</v>
      </c>
      <c r="G814" s="241"/>
      <c r="H814" s="244">
        <v>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AT814" s="250" t="s">
        <v>152</v>
      </c>
      <c r="AU814" s="250" t="s">
        <v>146</v>
      </c>
      <c r="AV814" s="16" t="s">
        <v>145</v>
      </c>
      <c r="AW814" s="16" t="s">
        <v>30</v>
      </c>
      <c r="AX814" s="16" t="s">
        <v>81</v>
      </c>
      <c r="AY814" s="250" t="s">
        <v>137</v>
      </c>
    </row>
    <row r="815" spans="1:65" s="2" customFormat="1" ht="16.5" customHeight="1">
      <c r="A815" s="35"/>
      <c r="B815" s="36"/>
      <c r="C815" s="188" t="s">
        <v>790</v>
      </c>
      <c r="D815" s="188" t="s">
        <v>141</v>
      </c>
      <c r="E815" s="189" t="s">
        <v>791</v>
      </c>
      <c r="F815" s="190" t="s">
        <v>792</v>
      </c>
      <c r="G815" s="191" t="s">
        <v>446</v>
      </c>
      <c r="H815" s="192">
        <v>1</v>
      </c>
      <c r="I815" s="193"/>
      <c r="J815" s="194">
        <f>ROUND(I815*H815,2)</f>
        <v>0</v>
      </c>
      <c r="K815" s="195"/>
      <c r="L815" s="40"/>
      <c r="M815" s="196" t="s">
        <v>1</v>
      </c>
      <c r="N815" s="197" t="s">
        <v>38</v>
      </c>
      <c r="O815" s="72"/>
      <c r="P815" s="198">
        <f>O815*H815</f>
        <v>0</v>
      </c>
      <c r="Q815" s="198">
        <v>1.3600000000000001E-3</v>
      </c>
      <c r="R815" s="198">
        <f>Q815*H815</f>
        <v>1.3600000000000001E-3</v>
      </c>
      <c r="S815" s="198">
        <v>0</v>
      </c>
      <c r="T815" s="199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200" t="s">
        <v>145</v>
      </c>
      <c r="AT815" s="200" t="s">
        <v>141</v>
      </c>
      <c r="AU815" s="200" t="s">
        <v>146</v>
      </c>
      <c r="AY815" s="18" t="s">
        <v>137</v>
      </c>
      <c r="BE815" s="201">
        <f>IF(N815="základní",J815,0)</f>
        <v>0</v>
      </c>
      <c r="BF815" s="201">
        <f>IF(N815="snížená",J815,0)</f>
        <v>0</v>
      </c>
      <c r="BG815" s="201">
        <f>IF(N815="zákl. přenesená",J815,0)</f>
        <v>0</v>
      </c>
      <c r="BH815" s="201">
        <f>IF(N815="sníž. přenesená",J815,0)</f>
        <v>0</v>
      </c>
      <c r="BI815" s="201">
        <f>IF(N815="nulová",J815,0)</f>
        <v>0</v>
      </c>
      <c r="BJ815" s="18" t="s">
        <v>81</v>
      </c>
      <c r="BK815" s="201">
        <f>ROUND(I815*H815,2)</f>
        <v>0</v>
      </c>
      <c r="BL815" s="18" t="s">
        <v>145</v>
      </c>
      <c r="BM815" s="200" t="s">
        <v>793</v>
      </c>
    </row>
    <row r="816" spans="1:65" s="2" customFormat="1" ht="19.5">
      <c r="A816" s="35"/>
      <c r="B816" s="36"/>
      <c r="C816" s="37"/>
      <c r="D816" s="202" t="s">
        <v>148</v>
      </c>
      <c r="E816" s="37"/>
      <c r="F816" s="203" t="s">
        <v>794</v>
      </c>
      <c r="G816" s="37"/>
      <c r="H816" s="37"/>
      <c r="I816" s="204"/>
      <c r="J816" s="37"/>
      <c r="K816" s="37"/>
      <c r="L816" s="40"/>
      <c r="M816" s="205"/>
      <c r="N816" s="206"/>
      <c r="O816" s="72"/>
      <c r="P816" s="72"/>
      <c r="Q816" s="72"/>
      <c r="R816" s="72"/>
      <c r="S816" s="72"/>
      <c r="T816" s="73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T816" s="18" t="s">
        <v>148</v>
      </c>
      <c r="AU816" s="18" t="s">
        <v>146</v>
      </c>
    </row>
    <row r="817" spans="1:65" s="13" customFormat="1" ht="11.25">
      <c r="B817" s="208"/>
      <c r="C817" s="209"/>
      <c r="D817" s="202" t="s">
        <v>152</v>
      </c>
      <c r="E817" s="210" t="s">
        <v>1</v>
      </c>
      <c r="F817" s="211" t="s">
        <v>795</v>
      </c>
      <c r="G817" s="209"/>
      <c r="H817" s="210" t="s">
        <v>1</v>
      </c>
      <c r="I817" s="212"/>
      <c r="J817" s="209"/>
      <c r="K817" s="209"/>
      <c r="L817" s="213"/>
      <c r="M817" s="214"/>
      <c r="N817" s="215"/>
      <c r="O817" s="215"/>
      <c r="P817" s="215"/>
      <c r="Q817" s="215"/>
      <c r="R817" s="215"/>
      <c r="S817" s="215"/>
      <c r="T817" s="216"/>
      <c r="AT817" s="217" t="s">
        <v>152</v>
      </c>
      <c r="AU817" s="217" t="s">
        <v>146</v>
      </c>
      <c r="AV817" s="13" t="s">
        <v>81</v>
      </c>
      <c r="AW817" s="13" t="s">
        <v>30</v>
      </c>
      <c r="AX817" s="13" t="s">
        <v>73</v>
      </c>
      <c r="AY817" s="217" t="s">
        <v>137</v>
      </c>
    </row>
    <row r="818" spans="1:65" s="13" customFormat="1" ht="11.25">
      <c r="B818" s="208"/>
      <c r="C818" s="209"/>
      <c r="D818" s="202" t="s">
        <v>152</v>
      </c>
      <c r="E818" s="210" t="s">
        <v>1</v>
      </c>
      <c r="F818" s="211" t="s">
        <v>796</v>
      </c>
      <c r="G818" s="209"/>
      <c r="H818" s="210" t="s">
        <v>1</v>
      </c>
      <c r="I818" s="212"/>
      <c r="J818" s="209"/>
      <c r="K818" s="209"/>
      <c r="L818" s="213"/>
      <c r="M818" s="214"/>
      <c r="N818" s="215"/>
      <c r="O818" s="215"/>
      <c r="P818" s="215"/>
      <c r="Q818" s="215"/>
      <c r="R818" s="215"/>
      <c r="S818" s="215"/>
      <c r="T818" s="216"/>
      <c r="AT818" s="217" t="s">
        <v>152</v>
      </c>
      <c r="AU818" s="217" t="s">
        <v>146</v>
      </c>
      <c r="AV818" s="13" t="s">
        <v>81</v>
      </c>
      <c r="AW818" s="13" t="s">
        <v>30</v>
      </c>
      <c r="AX818" s="13" t="s">
        <v>73</v>
      </c>
      <c r="AY818" s="217" t="s">
        <v>137</v>
      </c>
    </row>
    <row r="819" spans="1:65" s="14" customFormat="1" ht="11.25">
      <c r="B819" s="218"/>
      <c r="C819" s="219"/>
      <c r="D819" s="202" t="s">
        <v>152</v>
      </c>
      <c r="E819" s="220" t="s">
        <v>1</v>
      </c>
      <c r="F819" s="221" t="s">
        <v>81</v>
      </c>
      <c r="G819" s="219"/>
      <c r="H819" s="222">
        <v>1</v>
      </c>
      <c r="I819" s="223"/>
      <c r="J819" s="219"/>
      <c r="K819" s="219"/>
      <c r="L819" s="224"/>
      <c r="M819" s="225"/>
      <c r="N819" s="226"/>
      <c r="O819" s="226"/>
      <c r="P819" s="226"/>
      <c r="Q819" s="226"/>
      <c r="R819" s="226"/>
      <c r="S819" s="226"/>
      <c r="T819" s="227"/>
      <c r="AT819" s="228" t="s">
        <v>152</v>
      </c>
      <c r="AU819" s="228" t="s">
        <v>146</v>
      </c>
      <c r="AV819" s="14" t="s">
        <v>83</v>
      </c>
      <c r="AW819" s="14" t="s">
        <v>30</v>
      </c>
      <c r="AX819" s="14" t="s">
        <v>73</v>
      </c>
      <c r="AY819" s="228" t="s">
        <v>137</v>
      </c>
    </row>
    <row r="820" spans="1:65" s="16" customFormat="1" ht="11.25">
      <c r="B820" s="240"/>
      <c r="C820" s="241"/>
      <c r="D820" s="202" t="s">
        <v>152</v>
      </c>
      <c r="E820" s="242" t="s">
        <v>1</v>
      </c>
      <c r="F820" s="243" t="s">
        <v>202</v>
      </c>
      <c r="G820" s="241"/>
      <c r="H820" s="244">
        <v>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AT820" s="250" t="s">
        <v>152</v>
      </c>
      <c r="AU820" s="250" t="s">
        <v>146</v>
      </c>
      <c r="AV820" s="16" t="s">
        <v>145</v>
      </c>
      <c r="AW820" s="16" t="s">
        <v>30</v>
      </c>
      <c r="AX820" s="16" t="s">
        <v>81</v>
      </c>
      <c r="AY820" s="250" t="s">
        <v>137</v>
      </c>
    </row>
    <row r="821" spans="1:65" s="2" customFormat="1" ht="24.2" customHeight="1">
      <c r="A821" s="35"/>
      <c r="B821" s="36"/>
      <c r="C821" s="251" t="s">
        <v>797</v>
      </c>
      <c r="D821" s="251" t="s">
        <v>403</v>
      </c>
      <c r="E821" s="252" t="s">
        <v>798</v>
      </c>
      <c r="F821" s="253" t="s">
        <v>799</v>
      </c>
      <c r="G821" s="254" t="s">
        <v>446</v>
      </c>
      <c r="H821" s="255">
        <v>1</v>
      </c>
      <c r="I821" s="256"/>
      <c r="J821" s="257">
        <f>ROUND(I821*H821,2)</f>
        <v>0</v>
      </c>
      <c r="K821" s="258"/>
      <c r="L821" s="259"/>
      <c r="M821" s="260" t="s">
        <v>1</v>
      </c>
      <c r="N821" s="261" t="s">
        <v>38</v>
      </c>
      <c r="O821" s="72"/>
      <c r="P821" s="198">
        <f>O821*H821</f>
        <v>0</v>
      </c>
      <c r="Q821" s="198">
        <v>4.2500000000000003E-2</v>
      </c>
      <c r="R821" s="198">
        <f>Q821*H821</f>
        <v>4.2500000000000003E-2</v>
      </c>
      <c r="S821" s="198">
        <v>0</v>
      </c>
      <c r="T821" s="199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0" t="s">
        <v>203</v>
      </c>
      <c r="AT821" s="200" t="s">
        <v>403</v>
      </c>
      <c r="AU821" s="200" t="s">
        <v>146</v>
      </c>
      <c r="AY821" s="18" t="s">
        <v>137</v>
      </c>
      <c r="BE821" s="201">
        <f>IF(N821="základní",J821,0)</f>
        <v>0</v>
      </c>
      <c r="BF821" s="201">
        <f>IF(N821="snížená",J821,0)</f>
        <v>0</v>
      </c>
      <c r="BG821" s="201">
        <f>IF(N821="zákl. přenesená",J821,0)</f>
        <v>0</v>
      </c>
      <c r="BH821" s="201">
        <f>IF(N821="sníž. přenesená",J821,0)</f>
        <v>0</v>
      </c>
      <c r="BI821" s="201">
        <f>IF(N821="nulová",J821,0)</f>
        <v>0</v>
      </c>
      <c r="BJ821" s="18" t="s">
        <v>81</v>
      </c>
      <c r="BK821" s="201">
        <f>ROUND(I821*H821,2)</f>
        <v>0</v>
      </c>
      <c r="BL821" s="18" t="s">
        <v>145</v>
      </c>
      <c r="BM821" s="200" t="s">
        <v>800</v>
      </c>
    </row>
    <row r="822" spans="1:65" s="2" customFormat="1" ht="11.25">
      <c r="A822" s="35"/>
      <c r="B822" s="36"/>
      <c r="C822" s="37"/>
      <c r="D822" s="202" t="s">
        <v>148</v>
      </c>
      <c r="E822" s="37"/>
      <c r="F822" s="203" t="s">
        <v>799</v>
      </c>
      <c r="G822" s="37"/>
      <c r="H822" s="37"/>
      <c r="I822" s="204"/>
      <c r="J822" s="37"/>
      <c r="K822" s="37"/>
      <c r="L822" s="40"/>
      <c r="M822" s="205"/>
      <c r="N822" s="206"/>
      <c r="O822" s="72"/>
      <c r="P822" s="72"/>
      <c r="Q822" s="72"/>
      <c r="R822" s="72"/>
      <c r="S822" s="72"/>
      <c r="T822" s="73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8" t="s">
        <v>148</v>
      </c>
      <c r="AU822" s="18" t="s">
        <v>146</v>
      </c>
    </row>
    <row r="823" spans="1:65" s="13" customFormat="1" ht="11.25">
      <c r="B823" s="208"/>
      <c r="C823" s="209"/>
      <c r="D823" s="202" t="s">
        <v>152</v>
      </c>
      <c r="E823" s="210" t="s">
        <v>1</v>
      </c>
      <c r="F823" s="211" t="s">
        <v>795</v>
      </c>
      <c r="G823" s="209"/>
      <c r="H823" s="210" t="s">
        <v>1</v>
      </c>
      <c r="I823" s="212"/>
      <c r="J823" s="209"/>
      <c r="K823" s="209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152</v>
      </c>
      <c r="AU823" s="217" t="s">
        <v>146</v>
      </c>
      <c r="AV823" s="13" t="s">
        <v>81</v>
      </c>
      <c r="AW823" s="13" t="s">
        <v>30</v>
      </c>
      <c r="AX823" s="13" t="s">
        <v>73</v>
      </c>
      <c r="AY823" s="217" t="s">
        <v>137</v>
      </c>
    </row>
    <row r="824" spans="1:65" s="13" customFormat="1" ht="11.25">
      <c r="B824" s="208"/>
      <c r="C824" s="209"/>
      <c r="D824" s="202" t="s">
        <v>152</v>
      </c>
      <c r="E824" s="210" t="s">
        <v>1</v>
      </c>
      <c r="F824" s="211" t="s">
        <v>796</v>
      </c>
      <c r="G824" s="209"/>
      <c r="H824" s="210" t="s">
        <v>1</v>
      </c>
      <c r="I824" s="212"/>
      <c r="J824" s="209"/>
      <c r="K824" s="209"/>
      <c r="L824" s="213"/>
      <c r="M824" s="214"/>
      <c r="N824" s="215"/>
      <c r="O824" s="215"/>
      <c r="P824" s="215"/>
      <c r="Q824" s="215"/>
      <c r="R824" s="215"/>
      <c r="S824" s="215"/>
      <c r="T824" s="216"/>
      <c r="AT824" s="217" t="s">
        <v>152</v>
      </c>
      <c r="AU824" s="217" t="s">
        <v>146</v>
      </c>
      <c r="AV824" s="13" t="s">
        <v>81</v>
      </c>
      <c r="AW824" s="13" t="s">
        <v>30</v>
      </c>
      <c r="AX824" s="13" t="s">
        <v>73</v>
      </c>
      <c r="AY824" s="217" t="s">
        <v>137</v>
      </c>
    </row>
    <row r="825" spans="1:65" s="14" customFormat="1" ht="11.25">
      <c r="B825" s="218"/>
      <c r="C825" s="219"/>
      <c r="D825" s="202" t="s">
        <v>152</v>
      </c>
      <c r="E825" s="220" t="s">
        <v>1</v>
      </c>
      <c r="F825" s="221" t="s">
        <v>81</v>
      </c>
      <c r="G825" s="219"/>
      <c r="H825" s="222">
        <v>1</v>
      </c>
      <c r="I825" s="223"/>
      <c r="J825" s="219"/>
      <c r="K825" s="219"/>
      <c r="L825" s="224"/>
      <c r="M825" s="225"/>
      <c r="N825" s="226"/>
      <c r="O825" s="226"/>
      <c r="P825" s="226"/>
      <c r="Q825" s="226"/>
      <c r="R825" s="226"/>
      <c r="S825" s="226"/>
      <c r="T825" s="227"/>
      <c r="AT825" s="228" t="s">
        <v>152</v>
      </c>
      <c r="AU825" s="228" t="s">
        <v>146</v>
      </c>
      <c r="AV825" s="14" t="s">
        <v>83</v>
      </c>
      <c r="AW825" s="14" t="s">
        <v>30</v>
      </c>
      <c r="AX825" s="14" t="s">
        <v>73</v>
      </c>
      <c r="AY825" s="228" t="s">
        <v>137</v>
      </c>
    </row>
    <row r="826" spans="1:65" s="16" customFormat="1" ht="11.25">
      <c r="B826" s="240"/>
      <c r="C826" s="241"/>
      <c r="D826" s="202" t="s">
        <v>152</v>
      </c>
      <c r="E826" s="242" t="s">
        <v>1</v>
      </c>
      <c r="F826" s="243" t="s">
        <v>202</v>
      </c>
      <c r="G826" s="241"/>
      <c r="H826" s="244">
        <v>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AT826" s="250" t="s">
        <v>152</v>
      </c>
      <c r="AU826" s="250" t="s">
        <v>146</v>
      </c>
      <c r="AV826" s="16" t="s">
        <v>145</v>
      </c>
      <c r="AW826" s="16" t="s">
        <v>30</v>
      </c>
      <c r="AX826" s="16" t="s">
        <v>81</v>
      </c>
      <c r="AY826" s="250" t="s">
        <v>137</v>
      </c>
    </row>
    <row r="827" spans="1:65" s="2" customFormat="1" ht="21.75" customHeight="1">
      <c r="A827" s="35"/>
      <c r="B827" s="36"/>
      <c r="C827" s="188" t="s">
        <v>801</v>
      </c>
      <c r="D827" s="188" t="s">
        <v>141</v>
      </c>
      <c r="E827" s="189" t="s">
        <v>802</v>
      </c>
      <c r="F827" s="190" t="s">
        <v>803</v>
      </c>
      <c r="G827" s="191" t="s">
        <v>446</v>
      </c>
      <c r="H827" s="192">
        <v>5</v>
      </c>
      <c r="I827" s="193"/>
      <c r="J827" s="194">
        <f>ROUND(I827*H827,2)</f>
        <v>0</v>
      </c>
      <c r="K827" s="195"/>
      <c r="L827" s="40"/>
      <c r="M827" s="196" t="s">
        <v>1</v>
      </c>
      <c r="N827" s="197" t="s">
        <v>38</v>
      </c>
      <c r="O827" s="72"/>
      <c r="P827" s="198">
        <f>O827*H827</f>
        <v>0</v>
      </c>
      <c r="Q827" s="198">
        <v>2.96E-3</v>
      </c>
      <c r="R827" s="198">
        <f>Q827*H827</f>
        <v>1.4800000000000001E-2</v>
      </c>
      <c r="S827" s="198">
        <v>0</v>
      </c>
      <c r="T827" s="199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0" t="s">
        <v>145</v>
      </c>
      <c r="AT827" s="200" t="s">
        <v>141</v>
      </c>
      <c r="AU827" s="200" t="s">
        <v>146</v>
      </c>
      <c r="AY827" s="18" t="s">
        <v>137</v>
      </c>
      <c r="BE827" s="201">
        <f>IF(N827="základní",J827,0)</f>
        <v>0</v>
      </c>
      <c r="BF827" s="201">
        <f>IF(N827="snížená",J827,0)</f>
        <v>0</v>
      </c>
      <c r="BG827" s="201">
        <f>IF(N827="zákl. přenesená",J827,0)</f>
        <v>0</v>
      </c>
      <c r="BH827" s="201">
        <f>IF(N827="sníž. přenesená",J827,0)</f>
        <v>0</v>
      </c>
      <c r="BI827" s="201">
        <f>IF(N827="nulová",J827,0)</f>
        <v>0</v>
      </c>
      <c r="BJ827" s="18" t="s">
        <v>81</v>
      </c>
      <c r="BK827" s="201">
        <f>ROUND(I827*H827,2)</f>
        <v>0</v>
      </c>
      <c r="BL827" s="18" t="s">
        <v>145</v>
      </c>
      <c r="BM827" s="200" t="s">
        <v>804</v>
      </c>
    </row>
    <row r="828" spans="1:65" s="2" customFormat="1" ht="29.25">
      <c r="A828" s="35"/>
      <c r="B828" s="36"/>
      <c r="C828" s="37"/>
      <c r="D828" s="202" t="s">
        <v>148</v>
      </c>
      <c r="E828" s="37"/>
      <c r="F828" s="203" t="s">
        <v>805</v>
      </c>
      <c r="G828" s="37"/>
      <c r="H828" s="37"/>
      <c r="I828" s="204"/>
      <c r="J828" s="37"/>
      <c r="K828" s="37"/>
      <c r="L828" s="40"/>
      <c r="M828" s="205"/>
      <c r="N828" s="206"/>
      <c r="O828" s="72"/>
      <c r="P828" s="72"/>
      <c r="Q828" s="72"/>
      <c r="R828" s="72"/>
      <c r="S828" s="72"/>
      <c r="T828" s="73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148</v>
      </c>
      <c r="AU828" s="18" t="s">
        <v>146</v>
      </c>
    </row>
    <row r="829" spans="1:65" s="13" customFormat="1" ht="11.25">
      <c r="B829" s="208"/>
      <c r="C829" s="209"/>
      <c r="D829" s="202" t="s">
        <v>152</v>
      </c>
      <c r="E829" s="210" t="s">
        <v>1</v>
      </c>
      <c r="F829" s="211" t="s">
        <v>806</v>
      </c>
      <c r="G829" s="209"/>
      <c r="H829" s="210" t="s">
        <v>1</v>
      </c>
      <c r="I829" s="212"/>
      <c r="J829" s="209"/>
      <c r="K829" s="209"/>
      <c r="L829" s="213"/>
      <c r="M829" s="214"/>
      <c r="N829" s="215"/>
      <c r="O829" s="215"/>
      <c r="P829" s="215"/>
      <c r="Q829" s="215"/>
      <c r="R829" s="215"/>
      <c r="S829" s="215"/>
      <c r="T829" s="216"/>
      <c r="AT829" s="217" t="s">
        <v>152</v>
      </c>
      <c r="AU829" s="217" t="s">
        <v>146</v>
      </c>
      <c r="AV829" s="13" t="s">
        <v>81</v>
      </c>
      <c r="AW829" s="13" t="s">
        <v>30</v>
      </c>
      <c r="AX829" s="13" t="s">
        <v>73</v>
      </c>
      <c r="AY829" s="217" t="s">
        <v>137</v>
      </c>
    </row>
    <row r="830" spans="1:65" s="14" customFormat="1" ht="11.25">
      <c r="B830" s="218"/>
      <c r="C830" s="219"/>
      <c r="D830" s="202" t="s">
        <v>152</v>
      </c>
      <c r="E830" s="220" t="s">
        <v>1</v>
      </c>
      <c r="F830" s="221" t="s">
        <v>177</v>
      </c>
      <c r="G830" s="219"/>
      <c r="H830" s="222">
        <v>5</v>
      </c>
      <c r="I830" s="223"/>
      <c r="J830" s="219"/>
      <c r="K830" s="219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152</v>
      </c>
      <c r="AU830" s="228" t="s">
        <v>146</v>
      </c>
      <c r="AV830" s="14" t="s">
        <v>83</v>
      </c>
      <c r="AW830" s="14" t="s">
        <v>30</v>
      </c>
      <c r="AX830" s="14" t="s">
        <v>73</v>
      </c>
      <c r="AY830" s="228" t="s">
        <v>137</v>
      </c>
    </row>
    <row r="831" spans="1:65" s="16" customFormat="1" ht="11.25">
      <c r="B831" s="240"/>
      <c r="C831" s="241"/>
      <c r="D831" s="202" t="s">
        <v>152</v>
      </c>
      <c r="E831" s="242" t="s">
        <v>1</v>
      </c>
      <c r="F831" s="243" t="s">
        <v>202</v>
      </c>
      <c r="G831" s="241"/>
      <c r="H831" s="244">
        <v>5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AT831" s="250" t="s">
        <v>152</v>
      </c>
      <c r="AU831" s="250" t="s">
        <v>146</v>
      </c>
      <c r="AV831" s="16" t="s">
        <v>145</v>
      </c>
      <c r="AW831" s="16" t="s">
        <v>30</v>
      </c>
      <c r="AX831" s="16" t="s">
        <v>81</v>
      </c>
      <c r="AY831" s="250" t="s">
        <v>137</v>
      </c>
    </row>
    <row r="832" spans="1:65" s="2" customFormat="1" ht="24.2" customHeight="1">
      <c r="A832" s="35"/>
      <c r="B832" s="36"/>
      <c r="C832" s="251" t="s">
        <v>807</v>
      </c>
      <c r="D832" s="251" t="s">
        <v>403</v>
      </c>
      <c r="E832" s="252" t="s">
        <v>808</v>
      </c>
      <c r="F832" s="253" t="s">
        <v>809</v>
      </c>
      <c r="G832" s="254" t="s">
        <v>446</v>
      </c>
      <c r="H832" s="255">
        <v>5</v>
      </c>
      <c r="I832" s="256"/>
      <c r="J832" s="257">
        <f>ROUND(I832*H832,2)</f>
        <v>0</v>
      </c>
      <c r="K832" s="258"/>
      <c r="L832" s="259"/>
      <c r="M832" s="260" t="s">
        <v>1</v>
      </c>
      <c r="N832" s="261" t="s">
        <v>38</v>
      </c>
      <c r="O832" s="72"/>
      <c r="P832" s="198">
        <f>O832*H832</f>
        <v>0</v>
      </c>
      <c r="Q832" s="198">
        <v>4.5999999999999999E-2</v>
      </c>
      <c r="R832" s="198">
        <f>Q832*H832</f>
        <v>0.22999999999999998</v>
      </c>
      <c r="S832" s="198">
        <v>0</v>
      </c>
      <c r="T832" s="199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200" t="s">
        <v>203</v>
      </c>
      <c r="AT832" s="200" t="s">
        <v>403</v>
      </c>
      <c r="AU832" s="200" t="s">
        <v>146</v>
      </c>
      <c r="AY832" s="18" t="s">
        <v>137</v>
      </c>
      <c r="BE832" s="201">
        <f>IF(N832="základní",J832,0)</f>
        <v>0</v>
      </c>
      <c r="BF832" s="201">
        <f>IF(N832="snížená",J832,0)</f>
        <v>0</v>
      </c>
      <c r="BG832" s="201">
        <f>IF(N832="zákl. přenesená",J832,0)</f>
        <v>0</v>
      </c>
      <c r="BH832" s="201">
        <f>IF(N832="sníž. přenesená",J832,0)</f>
        <v>0</v>
      </c>
      <c r="BI832" s="201">
        <f>IF(N832="nulová",J832,0)</f>
        <v>0</v>
      </c>
      <c r="BJ832" s="18" t="s">
        <v>81</v>
      </c>
      <c r="BK832" s="201">
        <f>ROUND(I832*H832,2)</f>
        <v>0</v>
      </c>
      <c r="BL832" s="18" t="s">
        <v>145</v>
      </c>
      <c r="BM832" s="200" t="s">
        <v>810</v>
      </c>
    </row>
    <row r="833" spans="1:65" s="2" customFormat="1" ht="19.5">
      <c r="A833" s="35"/>
      <c r="B833" s="36"/>
      <c r="C833" s="37"/>
      <c r="D833" s="202" t="s">
        <v>148</v>
      </c>
      <c r="E833" s="37"/>
      <c r="F833" s="203" t="s">
        <v>809</v>
      </c>
      <c r="G833" s="37"/>
      <c r="H833" s="37"/>
      <c r="I833" s="204"/>
      <c r="J833" s="37"/>
      <c r="K833" s="37"/>
      <c r="L833" s="40"/>
      <c r="M833" s="205"/>
      <c r="N833" s="206"/>
      <c r="O833" s="72"/>
      <c r="P833" s="72"/>
      <c r="Q833" s="72"/>
      <c r="R833" s="72"/>
      <c r="S833" s="72"/>
      <c r="T833" s="73"/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T833" s="18" t="s">
        <v>148</v>
      </c>
      <c r="AU833" s="18" t="s">
        <v>146</v>
      </c>
    </row>
    <row r="834" spans="1:65" s="13" customFormat="1" ht="11.25">
      <c r="B834" s="208"/>
      <c r="C834" s="209"/>
      <c r="D834" s="202" t="s">
        <v>152</v>
      </c>
      <c r="E834" s="210" t="s">
        <v>1</v>
      </c>
      <c r="F834" s="211" t="s">
        <v>806</v>
      </c>
      <c r="G834" s="209"/>
      <c r="H834" s="210" t="s">
        <v>1</v>
      </c>
      <c r="I834" s="212"/>
      <c r="J834" s="209"/>
      <c r="K834" s="209"/>
      <c r="L834" s="213"/>
      <c r="M834" s="214"/>
      <c r="N834" s="215"/>
      <c r="O834" s="215"/>
      <c r="P834" s="215"/>
      <c r="Q834" s="215"/>
      <c r="R834" s="215"/>
      <c r="S834" s="215"/>
      <c r="T834" s="216"/>
      <c r="AT834" s="217" t="s">
        <v>152</v>
      </c>
      <c r="AU834" s="217" t="s">
        <v>146</v>
      </c>
      <c r="AV834" s="13" t="s">
        <v>81</v>
      </c>
      <c r="AW834" s="13" t="s">
        <v>30</v>
      </c>
      <c r="AX834" s="13" t="s">
        <v>73</v>
      </c>
      <c r="AY834" s="217" t="s">
        <v>137</v>
      </c>
    </row>
    <row r="835" spans="1:65" s="14" customFormat="1" ht="11.25">
      <c r="B835" s="218"/>
      <c r="C835" s="219"/>
      <c r="D835" s="202" t="s">
        <v>152</v>
      </c>
      <c r="E835" s="220" t="s">
        <v>1</v>
      </c>
      <c r="F835" s="221" t="s">
        <v>177</v>
      </c>
      <c r="G835" s="219"/>
      <c r="H835" s="222">
        <v>5</v>
      </c>
      <c r="I835" s="223"/>
      <c r="J835" s="219"/>
      <c r="K835" s="219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152</v>
      </c>
      <c r="AU835" s="228" t="s">
        <v>146</v>
      </c>
      <c r="AV835" s="14" t="s">
        <v>83</v>
      </c>
      <c r="AW835" s="14" t="s">
        <v>30</v>
      </c>
      <c r="AX835" s="14" t="s">
        <v>73</v>
      </c>
      <c r="AY835" s="228" t="s">
        <v>137</v>
      </c>
    </row>
    <row r="836" spans="1:65" s="16" customFormat="1" ht="11.25">
      <c r="B836" s="240"/>
      <c r="C836" s="241"/>
      <c r="D836" s="202" t="s">
        <v>152</v>
      </c>
      <c r="E836" s="242" t="s">
        <v>1</v>
      </c>
      <c r="F836" s="243" t="s">
        <v>202</v>
      </c>
      <c r="G836" s="241"/>
      <c r="H836" s="244">
        <v>5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AT836" s="250" t="s">
        <v>152</v>
      </c>
      <c r="AU836" s="250" t="s">
        <v>146</v>
      </c>
      <c r="AV836" s="16" t="s">
        <v>145</v>
      </c>
      <c r="AW836" s="16" t="s">
        <v>30</v>
      </c>
      <c r="AX836" s="16" t="s">
        <v>81</v>
      </c>
      <c r="AY836" s="250" t="s">
        <v>137</v>
      </c>
    </row>
    <row r="837" spans="1:65" s="2" customFormat="1" ht="16.5" customHeight="1">
      <c r="A837" s="35"/>
      <c r="B837" s="36"/>
      <c r="C837" s="188" t="s">
        <v>811</v>
      </c>
      <c r="D837" s="188" t="s">
        <v>141</v>
      </c>
      <c r="E837" s="189" t="s">
        <v>812</v>
      </c>
      <c r="F837" s="190" t="s">
        <v>813</v>
      </c>
      <c r="G837" s="191" t="s">
        <v>446</v>
      </c>
      <c r="H837" s="192">
        <v>7</v>
      </c>
      <c r="I837" s="193"/>
      <c r="J837" s="194">
        <f>ROUND(I837*H837,2)</f>
        <v>0</v>
      </c>
      <c r="K837" s="195"/>
      <c r="L837" s="40"/>
      <c r="M837" s="196" t="s">
        <v>1</v>
      </c>
      <c r="N837" s="197" t="s">
        <v>38</v>
      </c>
      <c r="O837" s="72"/>
      <c r="P837" s="198">
        <f>O837*H837</f>
        <v>0</v>
      </c>
      <c r="Q837" s="198">
        <v>0.12303</v>
      </c>
      <c r="R837" s="198">
        <f>Q837*H837</f>
        <v>0.86121000000000003</v>
      </c>
      <c r="S837" s="198">
        <v>0</v>
      </c>
      <c r="T837" s="199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00" t="s">
        <v>145</v>
      </c>
      <c r="AT837" s="200" t="s">
        <v>141</v>
      </c>
      <c r="AU837" s="200" t="s">
        <v>146</v>
      </c>
      <c r="AY837" s="18" t="s">
        <v>137</v>
      </c>
      <c r="BE837" s="201">
        <f>IF(N837="základní",J837,0)</f>
        <v>0</v>
      </c>
      <c r="BF837" s="201">
        <f>IF(N837="snížená",J837,0)</f>
        <v>0</v>
      </c>
      <c r="BG837" s="201">
        <f>IF(N837="zákl. přenesená",J837,0)</f>
        <v>0</v>
      </c>
      <c r="BH837" s="201">
        <f>IF(N837="sníž. přenesená",J837,0)</f>
        <v>0</v>
      </c>
      <c r="BI837" s="201">
        <f>IF(N837="nulová",J837,0)</f>
        <v>0</v>
      </c>
      <c r="BJ837" s="18" t="s">
        <v>81</v>
      </c>
      <c r="BK837" s="201">
        <f>ROUND(I837*H837,2)</f>
        <v>0</v>
      </c>
      <c r="BL837" s="18" t="s">
        <v>145</v>
      </c>
      <c r="BM837" s="200" t="s">
        <v>814</v>
      </c>
    </row>
    <row r="838" spans="1:65" s="2" customFormat="1" ht="11.25">
      <c r="A838" s="35"/>
      <c r="B838" s="36"/>
      <c r="C838" s="37"/>
      <c r="D838" s="202" t="s">
        <v>148</v>
      </c>
      <c r="E838" s="37"/>
      <c r="F838" s="203" t="s">
        <v>813</v>
      </c>
      <c r="G838" s="37"/>
      <c r="H838" s="37"/>
      <c r="I838" s="204"/>
      <c r="J838" s="37"/>
      <c r="K838" s="37"/>
      <c r="L838" s="40"/>
      <c r="M838" s="205"/>
      <c r="N838" s="206"/>
      <c r="O838" s="72"/>
      <c r="P838" s="72"/>
      <c r="Q838" s="72"/>
      <c r="R838" s="72"/>
      <c r="S838" s="72"/>
      <c r="T838" s="73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8" t="s">
        <v>148</v>
      </c>
      <c r="AU838" s="18" t="s">
        <v>146</v>
      </c>
    </row>
    <row r="839" spans="1:65" s="13" customFormat="1" ht="11.25">
      <c r="B839" s="208"/>
      <c r="C839" s="209"/>
      <c r="D839" s="202" t="s">
        <v>152</v>
      </c>
      <c r="E839" s="210" t="s">
        <v>1</v>
      </c>
      <c r="F839" s="211" t="s">
        <v>774</v>
      </c>
      <c r="G839" s="209"/>
      <c r="H839" s="210" t="s">
        <v>1</v>
      </c>
      <c r="I839" s="212"/>
      <c r="J839" s="209"/>
      <c r="K839" s="209"/>
      <c r="L839" s="213"/>
      <c r="M839" s="214"/>
      <c r="N839" s="215"/>
      <c r="O839" s="215"/>
      <c r="P839" s="215"/>
      <c r="Q839" s="215"/>
      <c r="R839" s="215"/>
      <c r="S839" s="215"/>
      <c r="T839" s="216"/>
      <c r="AT839" s="217" t="s">
        <v>152</v>
      </c>
      <c r="AU839" s="217" t="s">
        <v>146</v>
      </c>
      <c r="AV839" s="13" t="s">
        <v>81</v>
      </c>
      <c r="AW839" s="13" t="s">
        <v>30</v>
      </c>
      <c r="AX839" s="13" t="s">
        <v>73</v>
      </c>
      <c r="AY839" s="217" t="s">
        <v>137</v>
      </c>
    </row>
    <row r="840" spans="1:65" s="14" customFormat="1" ht="11.25">
      <c r="B840" s="218"/>
      <c r="C840" s="219"/>
      <c r="D840" s="202" t="s">
        <v>152</v>
      </c>
      <c r="E840" s="220" t="s">
        <v>1</v>
      </c>
      <c r="F840" s="221" t="s">
        <v>193</v>
      </c>
      <c r="G840" s="219"/>
      <c r="H840" s="222">
        <v>7</v>
      </c>
      <c r="I840" s="223"/>
      <c r="J840" s="219"/>
      <c r="K840" s="219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152</v>
      </c>
      <c r="AU840" s="228" t="s">
        <v>146</v>
      </c>
      <c r="AV840" s="14" t="s">
        <v>83</v>
      </c>
      <c r="AW840" s="14" t="s">
        <v>30</v>
      </c>
      <c r="AX840" s="14" t="s">
        <v>73</v>
      </c>
      <c r="AY840" s="228" t="s">
        <v>137</v>
      </c>
    </row>
    <row r="841" spans="1:65" s="16" customFormat="1" ht="11.25">
      <c r="B841" s="240"/>
      <c r="C841" s="241"/>
      <c r="D841" s="202" t="s">
        <v>152</v>
      </c>
      <c r="E841" s="242" t="s">
        <v>1</v>
      </c>
      <c r="F841" s="243" t="s">
        <v>202</v>
      </c>
      <c r="G841" s="241"/>
      <c r="H841" s="244">
        <v>7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AT841" s="250" t="s">
        <v>152</v>
      </c>
      <c r="AU841" s="250" t="s">
        <v>146</v>
      </c>
      <c r="AV841" s="16" t="s">
        <v>145</v>
      </c>
      <c r="AW841" s="16" t="s">
        <v>30</v>
      </c>
      <c r="AX841" s="16" t="s">
        <v>81</v>
      </c>
      <c r="AY841" s="250" t="s">
        <v>137</v>
      </c>
    </row>
    <row r="842" spans="1:65" s="2" customFormat="1" ht="24.2" customHeight="1">
      <c r="A842" s="35"/>
      <c r="B842" s="36"/>
      <c r="C842" s="251" t="s">
        <v>815</v>
      </c>
      <c r="D842" s="251" t="s">
        <v>403</v>
      </c>
      <c r="E842" s="252" t="s">
        <v>816</v>
      </c>
      <c r="F842" s="253" t="s">
        <v>817</v>
      </c>
      <c r="G842" s="254" t="s">
        <v>446</v>
      </c>
      <c r="H842" s="255">
        <v>7</v>
      </c>
      <c r="I842" s="256"/>
      <c r="J842" s="257">
        <f>ROUND(I842*H842,2)</f>
        <v>0</v>
      </c>
      <c r="K842" s="258"/>
      <c r="L842" s="259"/>
      <c r="M842" s="260" t="s">
        <v>1</v>
      </c>
      <c r="N842" s="261" t="s">
        <v>38</v>
      </c>
      <c r="O842" s="72"/>
      <c r="P842" s="198">
        <f>O842*H842</f>
        <v>0</v>
      </c>
      <c r="Q842" s="198">
        <v>1.3299999999999999E-2</v>
      </c>
      <c r="R842" s="198">
        <f>Q842*H842</f>
        <v>9.3099999999999988E-2</v>
      </c>
      <c r="S842" s="198">
        <v>0</v>
      </c>
      <c r="T842" s="199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00" t="s">
        <v>203</v>
      </c>
      <c r="AT842" s="200" t="s">
        <v>403</v>
      </c>
      <c r="AU842" s="200" t="s">
        <v>146</v>
      </c>
      <c r="AY842" s="18" t="s">
        <v>137</v>
      </c>
      <c r="BE842" s="201">
        <f>IF(N842="základní",J842,0)</f>
        <v>0</v>
      </c>
      <c r="BF842" s="201">
        <f>IF(N842="snížená",J842,0)</f>
        <v>0</v>
      </c>
      <c r="BG842" s="201">
        <f>IF(N842="zákl. přenesená",J842,0)</f>
        <v>0</v>
      </c>
      <c r="BH842" s="201">
        <f>IF(N842="sníž. přenesená",J842,0)</f>
        <v>0</v>
      </c>
      <c r="BI842" s="201">
        <f>IF(N842="nulová",J842,0)</f>
        <v>0</v>
      </c>
      <c r="BJ842" s="18" t="s">
        <v>81</v>
      </c>
      <c r="BK842" s="201">
        <f>ROUND(I842*H842,2)</f>
        <v>0</v>
      </c>
      <c r="BL842" s="18" t="s">
        <v>145</v>
      </c>
      <c r="BM842" s="200" t="s">
        <v>818</v>
      </c>
    </row>
    <row r="843" spans="1:65" s="2" customFormat="1" ht="19.5">
      <c r="A843" s="35"/>
      <c r="B843" s="36"/>
      <c r="C843" s="37"/>
      <c r="D843" s="202" t="s">
        <v>148</v>
      </c>
      <c r="E843" s="37"/>
      <c r="F843" s="203" t="s">
        <v>817</v>
      </c>
      <c r="G843" s="37"/>
      <c r="H843" s="37"/>
      <c r="I843" s="204"/>
      <c r="J843" s="37"/>
      <c r="K843" s="37"/>
      <c r="L843" s="40"/>
      <c r="M843" s="205"/>
      <c r="N843" s="206"/>
      <c r="O843" s="72"/>
      <c r="P843" s="72"/>
      <c r="Q843" s="72"/>
      <c r="R843" s="72"/>
      <c r="S843" s="72"/>
      <c r="T843" s="73"/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T843" s="18" t="s">
        <v>148</v>
      </c>
      <c r="AU843" s="18" t="s">
        <v>146</v>
      </c>
    </row>
    <row r="844" spans="1:65" s="13" customFormat="1" ht="11.25">
      <c r="B844" s="208"/>
      <c r="C844" s="209"/>
      <c r="D844" s="202" t="s">
        <v>152</v>
      </c>
      <c r="E844" s="210" t="s">
        <v>1</v>
      </c>
      <c r="F844" s="211" t="s">
        <v>774</v>
      </c>
      <c r="G844" s="209"/>
      <c r="H844" s="210" t="s">
        <v>1</v>
      </c>
      <c r="I844" s="212"/>
      <c r="J844" s="209"/>
      <c r="K844" s="209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152</v>
      </c>
      <c r="AU844" s="217" t="s">
        <v>146</v>
      </c>
      <c r="AV844" s="13" t="s">
        <v>81</v>
      </c>
      <c r="AW844" s="13" t="s">
        <v>30</v>
      </c>
      <c r="AX844" s="13" t="s">
        <v>73</v>
      </c>
      <c r="AY844" s="217" t="s">
        <v>137</v>
      </c>
    </row>
    <row r="845" spans="1:65" s="14" customFormat="1" ht="11.25">
      <c r="B845" s="218"/>
      <c r="C845" s="219"/>
      <c r="D845" s="202" t="s">
        <v>152</v>
      </c>
      <c r="E845" s="220" t="s">
        <v>1</v>
      </c>
      <c r="F845" s="221" t="s">
        <v>193</v>
      </c>
      <c r="G845" s="219"/>
      <c r="H845" s="222">
        <v>7</v>
      </c>
      <c r="I845" s="223"/>
      <c r="J845" s="219"/>
      <c r="K845" s="219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152</v>
      </c>
      <c r="AU845" s="228" t="s">
        <v>146</v>
      </c>
      <c r="AV845" s="14" t="s">
        <v>83</v>
      </c>
      <c r="AW845" s="14" t="s">
        <v>30</v>
      </c>
      <c r="AX845" s="14" t="s">
        <v>73</v>
      </c>
      <c r="AY845" s="228" t="s">
        <v>137</v>
      </c>
    </row>
    <row r="846" spans="1:65" s="16" customFormat="1" ht="11.25">
      <c r="B846" s="240"/>
      <c r="C846" s="241"/>
      <c r="D846" s="202" t="s">
        <v>152</v>
      </c>
      <c r="E846" s="242" t="s">
        <v>1</v>
      </c>
      <c r="F846" s="243" t="s">
        <v>202</v>
      </c>
      <c r="G846" s="241"/>
      <c r="H846" s="244">
        <v>7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AT846" s="250" t="s">
        <v>152</v>
      </c>
      <c r="AU846" s="250" t="s">
        <v>146</v>
      </c>
      <c r="AV846" s="16" t="s">
        <v>145</v>
      </c>
      <c r="AW846" s="16" t="s">
        <v>30</v>
      </c>
      <c r="AX846" s="16" t="s">
        <v>81</v>
      </c>
      <c r="AY846" s="250" t="s">
        <v>137</v>
      </c>
    </row>
    <row r="847" spans="1:65" s="2" customFormat="1" ht="24.2" customHeight="1">
      <c r="A847" s="35"/>
      <c r="B847" s="36"/>
      <c r="C847" s="251" t="s">
        <v>819</v>
      </c>
      <c r="D847" s="251" t="s">
        <v>403</v>
      </c>
      <c r="E847" s="252" t="s">
        <v>820</v>
      </c>
      <c r="F847" s="253" t="s">
        <v>821</v>
      </c>
      <c r="G847" s="254" t="s">
        <v>446</v>
      </c>
      <c r="H847" s="255">
        <v>7</v>
      </c>
      <c r="I847" s="256"/>
      <c r="J847" s="257">
        <f>ROUND(I847*H847,2)</f>
        <v>0</v>
      </c>
      <c r="K847" s="258"/>
      <c r="L847" s="259"/>
      <c r="M847" s="260" t="s">
        <v>1</v>
      </c>
      <c r="N847" s="261" t="s">
        <v>38</v>
      </c>
      <c r="O847" s="72"/>
      <c r="P847" s="198">
        <f>O847*H847</f>
        <v>0</v>
      </c>
      <c r="Q847" s="198">
        <v>8.9999999999999998E-4</v>
      </c>
      <c r="R847" s="198">
        <f>Q847*H847</f>
        <v>6.3E-3</v>
      </c>
      <c r="S847" s="198">
        <v>0</v>
      </c>
      <c r="T847" s="199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00" t="s">
        <v>203</v>
      </c>
      <c r="AT847" s="200" t="s">
        <v>403</v>
      </c>
      <c r="AU847" s="200" t="s">
        <v>146</v>
      </c>
      <c r="AY847" s="18" t="s">
        <v>137</v>
      </c>
      <c r="BE847" s="201">
        <f>IF(N847="základní",J847,0)</f>
        <v>0</v>
      </c>
      <c r="BF847" s="201">
        <f>IF(N847="snížená",J847,0)</f>
        <v>0</v>
      </c>
      <c r="BG847" s="201">
        <f>IF(N847="zákl. přenesená",J847,0)</f>
        <v>0</v>
      </c>
      <c r="BH847" s="201">
        <f>IF(N847="sníž. přenesená",J847,0)</f>
        <v>0</v>
      </c>
      <c r="BI847" s="201">
        <f>IF(N847="nulová",J847,0)</f>
        <v>0</v>
      </c>
      <c r="BJ847" s="18" t="s">
        <v>81</v>
      </c>
      <c r="BK847" s="201">
        <f>ROUND(I847*H847,2)</f>
        <v>0</v>
      </c>
      <c r="BL847" s="18" t="s">
        <v>145</v>
      </c>
      <c r="BM847" s="200" t="s">
        <v>822</v>
      </c>
    </row>
    <row r="848" spans="1:65" s="2" customFormat="1" ht="19.5">
      <c r="A848" s="35"/>
      <c r="B848" s="36"/>
      <c r="C848" s="37"/>
      <c r="D848" s="202" t="s">
        <v>148</v>
      </c>
      <c r="E848" s="37"/>
      <c r="F848" s="203" t="s">
        <v>821</v>
      </c>
      <c r="G848" s="37"/>
      <c r="H848" s="37"/>
      <c r="I848" s="204"/>
      <c r="J848" s="37"/>
      <c r="K848" s="37"/>
      <c r="L848" s="40"/>
      <c r="M848" s="205"/>
      <c r="N848" s="206"/>
      <c r="O848" s="72"/>
      <c r="P848" s="72"/>
      <c r="Q848" s="72"/>
      <c r="R848" s="72"/>
      <c r="S848" s="72"/>
      <c r="T848" s="73"/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T848" s="18" t="s">
        <v>148</v>
      </c>
      <c r="AU848" s="18" t="s">
        <v>146</v>
      </c>
    </row>
    <row r="849" spans="1:65" s="13" customFormat="1" ht="11.25">
      <c r="B849" s="208"/>
      <c r="C849" s="209"/>
      <c r="D849" s="202" t="s">
        <v>152</v>
      </c>
      <c r="E849" s="210" t="s">
        <v>1</v>
      </c>
      <c r="F849" s="211" t="s">
        <v>774</v>
      </c>
      <c r="G849" s="209"/>
      <c r="H849" s="210" t="s">
        <v>1</v>
      </c>
      <c r="I849" s="212"/>
      <c r="J849" s="209"/>
      <c r="K849" s="209"/>
      <c r="L849" s="213"/>
      <c r="M849" s="214"/>
      <c r="N849" s="215"/>
      <c r="O849" s="215"/>
      <c r="P849" s="215"/>
      <c r="Q849" s="215"/>
      <c r="R849" s="215"/>
      <c r="S849" s="215"/>
      <c r="T849" s="216"/>
      <c r="AT849" s="217" t="s">
        <v>152</v>
      </c>
      <c r="AU849" s="217" t="s">
        <v>146</v>
      </c>
      <c r="AV849" s="13" t="s">
        <v>81</v>
      </c>
      <c r="AW849" s="13" t="s">
        <v>30</v>
      </c>
      <c r="AX849" s="13" t="s">
        <v>73</v>
      </c>
      <c r="AY849" s="217" t="s">
        <v>137</v>
      </c>
    </row>
    <row r="850" spans="1:65" s="14" customFormat="1" ht="11.25">
      <c r="B850" s="218"/>
      <c r="C850" s="219"/>
      <c r="D850" s="202" t="s">
        <v>152</v>
      </c>
      <c r="E850" s="220" t="s">
        <v>1</v>
      </c>
      <c r="F850" s="221" t="s">
        <v>193</v>
      </c>
      <c r="G850" s="219"/>
      <c r="H850" s="222">
        <v>7</v>
      </c>
      <c r="I850" s="223"/>
      <c r="J850" s="219"/>
      <c r="K850" s="219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152</v>
      </c>
      <c r="AU850" s="228" t="s">
        <v>146</v>
      </c>
      <c r="AV850" s="14" t="s">
        <v>83</v>
      </c>
      <c r="AW850" s="14" t="s">
        <v>30</v>
      </c>
      <c r="AX850" s="14" t="s">
        <v>73</v>
      </c>
      <c r="AY850" s="228" t="s">
        <v>137</v>
      </c>
    </row>
    <row r="851" spans="1:65" s="16" customFormat="1" ht="11.25">
      <c r="B851" s="240"/>
      <c r="C851" s="241"/>
      <c r="D851" s="202" t="s">
        <v>152</v>
      </c>
      <c r="E851" s="242" t="s">
        <v>1</v>
      </c>
      <c r="F851" s="243" t="s">
        <v>202</v>
      </c>
      <c r="G851" s="241"/>
      <c r="H851" s="244">
        <v>7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AT851" s="250" t="s">
        <v>152</v>
      </c>
      <c r="AU851" s="250" t="s">
        <v>146</v>
      </c>
      <c r="AV851" s="16" t="s">
        <v>145</v>
      </c>
      <c r="AW851" s="16" t="s">
        <v>30</v>
      </c>
      <c r="AX851" s="16" t="s">
        <v>81</v>
      </c>
      <c r="AY851" s="250" t="s">
        <v>137</v>
      </c>
    </row>
    <row r="852" spans="1:65" s="2" customFormat="1" ht="16.5" customHeight="1">
      <c r="A852" s="35"/>
      <c r="B852" s="36"/>
      <c r="C852" s="188" t="s">
        <v>823</v>
      </c>
      <c r="D852" s="188" t="s">
        <v>141</v>
      </c>
      <c r="E852" s="189" t="s">
        <v>824</v>
      </c>
      <c r="F852" s="190" t="s">
        <v>825</v>
      </c>
      <c r="G852" s="191" t="s">
        <v>446</v>
      </c>
      <c r="H852" s="192">
        <v>12</v>
      </c>
      <c r="I852" s="193"/>
      <c r="J852" s="194">
        <f>ROUND(I852*H852,2)</f>
        <v>0</v>
      </c>
      <c r="K852" s="195"/>
      <c r="L852" s="40"/>
      <c r="M852" s="196" t="s">
        <v>1</v>
      </c>
      <c r="N852" s="197" t="s">
        <v>38</v>
      </c>
      <c r="O852" s="72"/>
      <c r="P852" s="198">
        <f>O852*H852</f>
        <v>0</v>
      </c>
      <c r="Q852" s="198">
        <v>0.32906000000000002</v>
      </c>
      <c r="R852" s="198">
        <f>Q852*H852</f>
        <v>3.9487200000000002</v>
      </c>
      <c r="S852" s="198">
        <v>0</v>
      </c>
      <c r="T852" s="199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00" t="s">
        <v>145</v>
      </c>
      <c r="AT852" s="200" t="s">
        <v>141</v>
      </c>
      <c r="AU852" s="200" t="s">
        <v>146</v>
      </c>
      <c r="AY852" s="18" t="s">
        <v>137</v>
      </c>
      <c r="BE852" s="201">
        <f>IF(N852="základní",J852,0)</f>
        <v>0</v>
      </c>
      <c r="BF852" s="201">
        <f>IF(N852="snížená",J852,0)</f>
        <v>0</v>
      </c>
      <c r="BG852" s="201">
        <f>IF(N852="zákl. přenesená",J852,0)</f>
        <v>0</v>
      </c>
      <c r="BH852" s="201">
        <f>IF(N852="sníž. přenesená",J852,0)</f>
        <v>0</v>
      </c>
      <c r="BI852" s="201">
        <f>IF(N852="nulová",J852,0)</f>
        <v>0</v>
      </c>
      <c r="BJ852" s="18" t="s">
        <v>81</v>
      </c>
      <c r="BK852" s="201">
        <f>ROUND(I852*H852,2)</f>
        <v>0</v>
      </c>
      <c r="BL852" s="18" t="s">
        <v>145</v>
      </c>
      <c r="BM852" s="200" t="s">
        <v>826</v>
      </c>
    </row>
    <row r="853" spans="1:65" s="2" customFormat="1" ht="11.25">
      <c r="A853" s="35"/>
      <c r="B853" s="36"/>
      <c r="C853" s="37"/>
      <c r="D853" s="202" t="s">
        <v>148</v>
      </c>
      <c r="E853" s="37"/>
      <c r="F853" s="203" t="s">
        <v>825</v>
      </c>
      <c r="G853" s="37"/>
      <c r="H853" s="37"/>
      <c r="I853" s="204"/>
      <c r="J853" s="37"/>
      <c r="K853" s="37"/>
      <c r="L853" s="40"/>
      <c r="M853" s="205"/>
      <c r="N853" s="206"/>
      <c r="O853" s="72"/>
      <c r="P853" s="72"/>
      <c r="Q853" s="72"/>
      <c r="R853" s="72"/>
      <c r="S853" s="72"/>
      <c r="T853" s="73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T853" s="18" t="s">
        <v>148</v>
      </c>
      <c r="AU853" s="18" t="s">
        <v>146</v>
      </c>
    </row>
    <row r="854" spans="1:65" s="13" customFormat="1" ht="11.25">
      <c r="B854" s="208"/>
      <c r="C854" s="209"/>
      <c r="D854" s="202" t="s">
        <v>152</v>
      </c>
      <c r="E854" s="210" t="s">
        <v>1</v>
      </c>
      <c r="F854" s="211" t="s">
        <v>795</v>
      </c>
      <c r="G854" s="209"/>
      <c r="H854" s="210" t="s">
        <v>1</v>
      </c>
      <c r="I854" s="212"/>
      <c r="J854" s="209"/>
      <c r="K854" s="209"/>
      <c r="L854" s="213"/>
      <c r="M854" s="214"/>
      <c r="N854" s="215"/>
      <c r="O854" s="215"/>
      <c r="P854" s="215"/>
      <c r="Q854" s="215"/>
      <c r="R854" s="215"/>
      <c r="S854" s="215"/>
      <c r="T854" s="216"/>
      <c r="AT854" s="217" t="s">
        <v>152</v>
      </c>
      <c r="AU854" s="217" t="s">
        <v>146</v>
      </c>
      <c r="AV854" s="13" t="s">
        <v>81</v>
      </c>
      <c r="AW854" s="13" t="s">
        <v>30</v>
      </c>
      <c r="AX854" s="13" t="s">
        <v>73</v>
      </c>
      <c r="AY854" s="217" t="s">
        <v>137</v>
      </c>
    </row>
    <row r="855" spans="1:65" s="13" customFormat="1" ht="11.25">
      <c r="B855" s="208"/>
      <c r="C855" s="209"/>
      <c r="D855" s="202" t="s">
        <v>152</v>
      </c>
      <c r="E855" s="210" t="s">
        <v>1</v>
      </c>
      <c r="F855" s="211" t="s">
        <v>796</v>
      </c>
      <c r="G855" s="209"/>
      <c r="H855" s="210" t="s">
        <v>1</v>
      </c>
      <c r="I855" s="212"/>
      <c r="J855" s="209"/>
      <c r="K855" s="209"/>
      <c r="L855" s="213"/>
      <c r="M855" s="214"/>
      <c r="N855" s="215"/>
      <c r="O855" s="215"/>
      <c r="P855" s="215"/>
      <c r="Q855" s="215"/>
      <c r="R855" s="215"/>
      <c r="S855" s="215"/>
      <c r="T855" s="216"/>
      <c r="AT855" s="217" t="s">
        <v>152</v>
      </c>
      <c r="AU855" s="217" t="s">
        <v>146</v>
      </c>
      <c r="AV855" s="13" t="s">
        <v>81</v>
      </c>
      <c r="AW855" s="13" t="s">
        <v>30</v>
      </c>
      <c r="AX855" s="13" t="s">
        <v>73</v>
      </c>
      <c r="AY855" s="217" t="s">
        <v>137</v>
      </c>
    </row>
    <row r="856" spans="1:65" s="14" customFormat="1" ht="11.25">
      <c r="B856" s="218"/>
      <c r="C856" s="219"/>
      <c r="D856" s="202" t="s">
        <v>152</v>
      </c>
      <c r="E856" s="220" t="s">
        <v>1</v>
      </c>
      <c r="F856" s="221" t="s">
        <v>81</v>
      </c>
      <c r="G856" s="219"/>
      <c r="H856" s="222">
        <v>1</v>
      </c>
      <c r="I856" s="223"/>
      <c r="J856" s="219"/>
      <c r="K856" s="219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152</v>
      </c>
      <c r="AU856" s="228" t="s">
        <v>146</v>
      </c>
      <c r="AV856" s="14" t="s">
        <v>83</v>
      </c>
      <c r="AW856" s="14" t="s">
        <v>30</v>
      </c>
      <c r="AX856" s="14" t="s">
        <v>73</v>
      </c>
      <c r="AY856" s="228" t="s">
        <v>137</v>
      </c>
    </row>
    <row r="857" spans="1:65" s="13" customFormat="1" ht="11.25">
      <c r="B857" s="208"/>
      <c r="C857" s="209"/>
      <c r="D857" s="202" t="s">
        <v>152</v>
      </c>
      <c r="E857" s="210" t="s">
        <v>1</v>
      </c>
      <c r="F857" s="211" t="s">
        <v>284</v>
      </c>
      <c r="G857" s="209"/>
      <c r="H857" s="210" t="s">
        <v>1</v>
      </c>
      <c r="I857" s="212"/>
      <c r="J857" s="209"/>
      <c r="K857" s="209"/>
      <c r="L857" s="213"/>
      <c r="M857" s="214"/>
      <c r="N857" s="215"/>
      <c r="O857" s="215"/>
      <c r="P857" s="215"/>
      <c r="Q857" s="215"/>
      <c r="R857" s="215"/>
      <c r="S857" s="215"/>
      <c r="T857" s="216"/>
      <c r="AT857" s="217" t="s">
        <v>152</v>
      </c>
      <c r="AU857" s="217" t="s">
        <v>146</v>
      </c>
      <c r="AV857" s="13" t="s">
        <v>81</v>
      </c>
      <c r="AW857" s="13" t="s">
        <v>30</v>
      </c>
      <c r="AX857" s="13" t="s">
        <v>73</v>
      </c>
      <c r="AY857" s="217" t="s">
        <v>137</v>
      </c>
    </row>
    <row r="858" spans="1:65" s="14" customFormat="1" ht="11.25">
      <c r="B858" s="218"/>
      <c r="C858" s="219"/>
      <c r="D858" s="202" t="s">
        <v>152</v>
      </c>
      <c r="E858" s="220" t="s">
        <v>1</v>
      </c>
      <c r="F858" s="221" t="s">
        <v>139</v>
      </c>
      <c r="G858" s="219"/>
      <c r="H858" s="222">
        <v>11</v>
      </c>
      <c r="I858" s="223"/>
      <c r="J858" s="219"/>
      <c r="K858" s="219"/>
      <c r="L858" s="224"/>
      <c r="M858" s="225"/>
      <c r="N858" s="226"/>
      <c r="O858" s="226"/>
      <c r="P858" s="226"/>
      <c r="Q858" s="226"/>
      <c r="R858" s="226"/>
      <c r="S858" s="226"/>
      <c r="T858" s="227"/>
      <c r="AT858" s="228" t="s">
        <v>152</v>
      </c>
      <c r="AU858" s="228" t="s">
        <v>146</v>
      </c>
      <c r="AV858" s="14" t="s">
        <v>83</v>
      </c>
      <c r="AW858" s="14" t="s">
        <v>30</v>
      </c>
      <c r="AX858" s="14" t="s">
        <v>73</v>
      </c>
      <c r="AY858" s="228" t="s">
        <v>137</v>
      </c>
    </row>
    <row r="859" spans="1:65" s="16" customFormat="1" ht="11.25">
      <c r="B859" s="240"/>
      <c r="C859" s="241"/>
      <c r="D859" s="202" t="s">
        <v>152</v>
      </c>
      <c r="E859" s="242" t="s">
        <v>1</v>
      </c>
      <c r="F859" s="243" t="s">
        <v>202</v>
      </c>
      <c r="G859" s="241"/>
      <c r="H859" s="244">
        <v>12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AT859" s="250" t="s">
        <v>152</v>
      </c>
      <c r="AU859" s="250" t="s">
        <v>146</v>
      </c>
      <c r="AV859" s="16" t="s">
        <v>145</v>
      </c>
      <c r="AW859" s="16" t="s">
        <v>30</v>
      </c>
      <c r="AX859" s="16" t="s">
        <v>81</v>
      </c>
      <c r="AY859" s="250" t="s">
        <v>137</v>
      </c>
    </row>
    <row r="860" spans="1:65" s="2" customFormat="1" ht="16.5" customHeight="1">
      <c r="A860" s="35"/>
      <c r="B860" s="36"/>
      <c r="C860" s="251" t="s">
        <v>827</v>
      </c>
      <c r="D860" s="251" t="s">
        <v>403</v>
      </c>
      <c r="E860" s="252" t="s">
        <v>828</v>
      </c>
      <c r="F860" s="253" t="s">
        <v>829</v>
      </c>
      <c r="G860" s="254" t="s">
        <v>446</v>
      </c>
      <c r="H860" s="255">
        <v>12</v>
      </c>
      <c r="I860" s="256"/>
      <c r="J860" s="257">
        <f>ROUND(I860*H860,2)</f>
        <v>0</v>
      </c>
      <c r="K860" s="258"/>
      <c r="L860" s="259"/>
      <c r="M860" s="260" t="s">
        <v>1</v>
      </c>
      <c r="N860" s="261" t="s">
        <v>38</v>
      </c>
      <c r="O860" s="72"/>
      <c r="P860" s="198">
        <f>O860*H860</f>
        <v>0</v>
      </c>
      <c r="Q860" s="198">
        <v>2.9499999999999998E-2</v>
      </c>
      <c r="R860" s="198">
        <f>Q860*H860</f>
        <v>0.35399999999999998</v>
      </c>
      <c r="S860" s="198">
        <v>0</v>
      </c>
      <c r="T860" s="199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00" t="s">
        <v>203</v>
      </c>
      <c r="AT860" s="200" t="s">
        <v>403</v>
      </c>
      <c r="AU860" s="200" t="s">
        <v>146</v>
      </c>
      <c r="AY860" s="18" t="s">
        <v>137</v>
      </c>
      <c r="BE860" s="201">
        <f>IF(N860="základní",J860,0)</f>
        <v>0</v>
      </c>
      <c r="BF860" s="201">
        <f>IF(N860="snížená",J860,0)</f>
        <v>0</v>
      </c>
      <c r="BG860" s="201">
        <f>IF(N860="zákl. přenesená",J860,0)</f>
        <v>0</v>
      </c>
      <c r="BH860" s="201">
        <f>IF(N860="sníž. přenesená",J860,0)</f>
        <v>0</v>
      </c>
      <c r="BI860" s="201">
        <f>IF(N860="nulová",J860,0)</f>
        <v>0</v>
      </c>
      <c r="BJ860" s="18" t="s">
        <v>81</v>
      </c>
      <c r="BK860" s="201">
        <f>ROUND(I860*H860,2)</f>
        <v>0</v>
      </c>
      <c r="BL860" s="18" t="s">
        <v>145</v>
      </c>
      <c r="BM860" s="200" t="s">
        <v>830</v>
      </c>
    </row>
    <row r="861" spans="1:65" s="2" customFormat="1" ht="11.25">
      <c r="A861" s="35"/>
      <c r="B861" s="36"/>
      <c r="C861" s="37"/>
      <c r="D861" s="202" t="s">
        <v>148</v>
      </c>
      <c r="E861" s="37"/>
      <c r="F861" s="203" t="s">
        <v>829</v>
      </c>
      <c r="G861" s="37"/>
      <c r="H861" s="37"/>
      <c r="I861" s="204"/>
      <c r="J861" s="37"/>
      <c r="K861" s="37"/>
      <c r="L861" s="40"/>
      <c r="M861" s="205"/>
      <c r="N861" s="206"/>
      <c r="O861" s="72"/>
      <c r="P861" s="72"/>
      <c r="Q861" s="72"/>
      <c r="R861" s="72"/>
      <c r="S861" s="72"/>
      <c r="T861" s="73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T861" s="18" t="s">
        <v>148</v>
      </c>
      <c r="AU861" s="18" t="s">
        <v>146</v>
      </c>
    </row>
    <row r="862" spans="1:65" s="13" customFormat="1" ht="11.25">
      <c r="B862" s="208"/>
      <c r="C862" s="209"/>
      <c r="D862" s="202" t="s">
        <v>152</v>
      </c>
      <c r="E862" s="210" t="s">
        <v>1</v>
      </c>
      <c r="F862" s="211" t="s">
        <v>795</v>
      </c>
      <c r="G862" s="209"/>
      <c r="H862" s="210" t="s">
        <v>1</v>
      </c>
      <c r="I862" s="212"/>
      <c r="J862" s="209"/>
      <c r="K862" s="209"/>
      <c r="L862" s="213"/>
      <c r="M862" s="214"/>
      <c r="N862" s="215"/>
      <c r="O862" s="215"/>
      <c r="P862" s="215"/>
      <c r="Q862" s="215"/>
      <c r="R862" s="215"/>
      <c r="S862" s="215"/>
      <c r="T862" s="216"/>
      <c r="AT862" s="217" t="s">
        <v>152</v>
      </c>
      <c r="AU862" s="217" t="s">
        <v>146</v>
      </c>
      <c r="AV862" s="13" t="s">
        <v>81</v>
      </c>
      <c r="AW862" s="13" t="s">
        <v>30</v>
      </c>
      <c r="AX862" s="13" t="s">
        <v>73</v>
      </c>
      <c r="AY862" s="217" t="s">
        <v>137</v>
      </c>
    </row>
    <row r="863" spans="1:65" s="13" customFormat="1" ht="11.25">
      <c r="B863" s="208"/>
      <c r="C863" s="209"/>
      <c r="D863" s="202" t="s">
        <v>152</v>
      </c>
      <c r="E863" s="210" t="s">
        <v>1</v>
      </c>
      <c r="F863" s="211" t="s">
        <v>796</v>
      </c>
      <c r="G863" s="209"/>
      <c r="H863" s="210" t="s">
        <v>1</v>
      </c>
      <c r="I863" s="212"/>
      <c r="J863" s="209"/>
      <c r="K863" s="209"/>
      <c r="L863" s="213"/>
      <c r="M863" s="214"/>
      <c r="N863" s="215"/>
      <c r="O863" s="215"/>
      <c r="P863" s="215"/>
      <c r="Q863" s="215"/>
      <c r="R863" s="215"/>
      <c r="S863" s="215"/>
      <c r="T863" s="216"/>
      <c r="AT863" s="217" t="s">
        <v>152</v>
      </c>
      <c r="AU863" s="217" t="s">
        <v>146</v>
      </c>
      <c r="AV863" s="13" t="s">
        <v>81</v>
      </c>
      <c r="AW863" s="13" t="s">
        <v>30</v>
      </c>
      <c r="AX863" s="13" t="s">
        <v>73</v>
      </c>
      <c r="AY863" s="217" t="s">
        <v>137</v>
      </c>
    </row>
    <row r="864" spans="1:65" s="14" customFormat="1" ht="11.25">
      <c r="B864" s="218"/>
      <c r="C864" s="219"/>
      <c r="D864" s="202" t="s">
        <v>152</v>
      </c>
      <c r="E864" s="220" t="s">
        <v>1</v>
      </c>
      <c r="F864" s="221" t="s">
        <v>81</v>
      </c>
      <c r="G864" s="219"/>
      <c r="H864" s="222">
        <v>1</v>
      </c>
      <c r="I864" s="223"/>
      <c r="J864" s="219"/>
      <c r="K864" s="219"/>
      <c r="L864" s="224"/>
      <c r="M864" s="225"/>
      <c r="N864" s="226"/>
      <c r="O864" s="226"/>
      <c r="P864" s="226"/>
      <c r="Q864" s="226"/>
      <c r="R864" s="226"/>
      <c r="S864" s="226"/>
      <c r="T864" s="227"/>
      <c r="AT864" s="228" t="s">
        <v>152</v>
      </c>
      <c r="AU864" s="228" t="s">
        <v>146</v>
      </c>
      <c r="AV864" s="14" t="s">
        <v>83</v>
      </c>
      <c r="AW864" s="14" t="s">
        <v>30</v>
      </c>
      <c r="AX864" s="14" t="s">
        <v>73</v>
      </c>
      <c r="AY864" s="228" t="s">
        <v>137</v>
      </c>
    </row>
    <row r="865" spans="1:65" s="13" customFormat="1" ht="11.25">
      <c r="B865" s="208"/>
      <c r="C865" s="209"/>
      <c r="D865" s="202" t="s">
        <v>152</v>
      </c>
      <c r="E865" s="210" t="s">
        <v>1</v>
      </c>
      <c r="F865" s="211" t="s">
        <v>284</v>
      </c>
      <c r="G865" s="209"/>
      <c r="H865" s="210" t="s">
        <v>1</v>
      </c>
      <c r="I865" s="212"/>
      <c r="J865" s="209"/>
      <c r="K865" s="209"/>
      <c r="L865" s="213"/>
      <c r="M865" s="214"/>
      <c r="N865" s="215"/>
      <c r="O865" s="215"/>
      <c r="P865" s="215"/>
      <c r="Q865" s="215"/>
      <c r="R865" s="215"/>
      <c r="S865" s="215"/>
      <c r="T865" s="216"/>
      <c r="AT865" s="217" t="s">
        <v>152</v>
      </c>
      <c r="AU865" s="217" t="s">
        <v>146</v>
      </c>
      <c r="AV865" s="13" t="s">
        <v>81</v>
      </c>
      <c r="AW865" s="13" t="s">
        <v>30</v>
      </c>
      <c r="AX865" s="13" t="s">
        <v>73</v>
      </c>
      <c r="AY865" s="217" t="s">
        <v>137</v>
      </c>
    </row>
    <row r="866" spans="1:65" s="14" customFormat="1" ht="11.25">
      <c r="B866" s="218"/>
      <c r="C866" s="219"/>
      <c r="D866" s="202" t="s">
        <v>152</v>
      </c>
      <c r="E866" s="220" t="s">
        <v>1</v>
      </c>
      <c r="F866" s="221" t="s">
        <v>139</v>
      </c>
      <c r="G866" s="219"/>
      <c r="H866" s="222">
        <v>11</v>
      </c>
      <c r="I866" s="223"/>
      <c r="J866" s="219"/>
      <c r="K866" s="219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152</v>
      </c>
      <c r="AU866" s="228" t="s">
        <v>146</v>
      </c>
      <c r="AV866" s="14" t="s">
        <v>83</v>
      </c>
      <c r="AW866" s="14" t="s">
        <v>30</v>
      </c>
      <c r="AX866" s="14" t="s">
        <v>73</v>
      </c>
      <c r="AY866" s="228" t="s">
        <v>137</v>
      </c>
    </row>
    <row r="867" spans="1:65" s="16" customFormat="1" ht="11.25">
      <c r="B867" s="240"/>
      <c r="C867" s="241"/>
      <c r="D867" s="202" t="s">
        <v>152</v>
      </c>
      <c r="E867" s="242" t="s">
        <v>1</v>
      </c>
      <c r="F867" s="243" t="s">
        <v>202</v>
      </c>
      <c r="G867" s="241"/>
      <c r="H867" s="244">
        <v>12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AT867" s="250" t="s">
        <v>152</v>
      </c>
      <c r="AU867" s="250" t="s">
        <v>146</v>
      </c>
      <c r="AV867" s="16" t="s">
        <v>145</v>
      </c>
      <c r="AW867" s="16" t="s">
        <v>30</v>
      </c>
      <c r="AX867" s="16" t="s">
        <v>81</v>
      </c>
      <c r="AY867" s="250" t="s">
        <v>137</v>
      </c>
    </row>
    <row r="868" spans="1:65" s="2" customFormat="1" ht="16.5" customHeight="1">
      <c r="A868" s="35"/>
      <c r="B868" s="36"/>
      <c r="C868" s="251" t="s">
        <v>831</v>
      </c>
      <c r="D868" s="251" t="s">
        <v>403</v>
      </c>
      <c r="E868" s="252" t="s">
        <v>832</v>
      </c>
      <c r="F868" s="253" t="s">
        <v>833</v>
      </c>
      <c r="G868" s="254" t="s">
        <v>446</v>
      </c>
      <c r="H868" s="255">
        <v>12</v>
      </c>
      <c r="I868" s="256"/>
      <c r="J868" s="257">
        <f>ROUND(I868*H868,2)</f>
        <v>0</v>
      </c>
      <c r="K868" s="258"/>
      <c r="L868" s="259"/>
      <c r="M868" s="260" t="s">
        <v>1</v>
      </c>
      <c r="N868" s="261" t="s">
        <v>38</v>
      </c>
      <c r="O868" s="72"/>
      <c r="P868" s="198">
        <f>O868*H868</f>
        <v>0</v>
      </c>
      <c r="Q868" s="198">
        <v>1E-3</v>
      </c>
      <c r="R868" s="198">
        <f>Q868*H868</f>
        <v>1.2E-2</v>
      </c>
      <c r="S868" s="198">
        <v>0</v>
      </c>
      <c r="T868" s="199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00" t="s">
        <v>203</v>
      </c>
      <c r="AT868" s="200" t="s">
        <v>403</v>
      </c>
      <c r="AU868" s="200" t="s">
        <v>146</v>
      </c>
      <c r="AY868" s="18" t="s">
        <v>137</v>
      </c>
      <c r="BE868" s="201">
        <f>IF(N868="základní",J868,0)</f>
        <v>0</v>
      </c>
      <c r="BF868" s="201">
        <f>IF(N868="snížená",J868,0)</f>
        <v>0</v>
      </c>
      <c r="BG868" s="201">
        <f>IF(N868="zákl. přenesená",J868,0)</f>
        <v>0</v>
      </c>
      <c r="BH868" s="201">
        <f>IF(N868="sníž. přenesená",J868,0)</f>
        <v>0</v>
      </c>
      <c r="BI868" s="201">
        <f>IF(N868="nulová",J868,0)</f>
        <v>0</v>
      </c>
      <c r="BJ868" s="18" t="s">
        <v>81</v>
      </c>
      <c r="BK868" s="201">
        <f>ROUND(I868*H868,2)</f>
        <v>0</v>
      </c>
      <c r="BL868" s="18" t="s">
        <v>145</v>
      </c>
      <c r="BM868" s="200" t="s">
        <v>834</v>
      </c>
    </row>
    <row r="869" spans="1:65" s="2" customFormat="1" ht="11.25">
      <c r="A869" s="35"/>
      <c r="B869" s="36"/>
      <c r="C869" s="37"/>
      <c r="D869" s="202" t="s">
        <v>148</v>
      </c>
      <c r="E869" s="37"/>
      <c r="F869" s="203" t="s">
        <v>833</v>
      </c>
      <c r="G869" s="37"/>
      <c r="H869" s="37"/>
      <c r="I869" s="204"/>
      <c r="J869" s="37"/>
      <c r="K869" s="37"/>
      <c r="L869" s="40"/>
      <c r="M869" s="205"/>
      <c r="N869" s="206"/>
      <c r="O869" s="72"/>
      <c r="P869" s="72"/>
      <c r="Q869" s="72"/>
      <c r="R869" s="72"/>
      <c r="S869" s="72"/>
      <c r="T869" s="73"/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T869" s="18" t="s">
        <v>148</v>
      </c>
      <c r="AU869" s="18" t="s">
        <v>146</v>
      </c>
    </row>
    <row r="870" spans="1:65" s="13" customFormat="1" ht="11.25">
      <c r="B870" s="208"/>
      <c r="C870" s="209"/>
      <c r="D870" s="202" t="s">
        <v>152</v>
      </c>
      <c r="E870" s="210" t="s">
        <v>1</v>
      </c>
      <c r="F870" s="211" t="s">
        <v>795</v>
      </c>
      <c r="G870" s="209"/>
      <c r="H870" s="210" t="s">
        <v>1</v>
      </c>
      <c r="I870" s="212"/>
      <c r="J870" s="209"/>
      <c r="K870" s="209"/>
      <c r="L870" s="213"/>
      <c r="M870" s="214"/>
      <c r="N870" s="215"/>
      <c r="O870" s="215"/>
      <c r="P870" s="215"/>
      <c r="Q870" s="215"/>
      <c r="R870" s="215"/>
      <c r="S870" s="215"/>
      <c r="T870" s="216"/>
      <c r="AT870" s="217" t="s">
        <v>152</v>
      </c>
      <c r="AU870" s="217" t="s">
        <v>146</v>
      </c>
      <c r="AV870" s="13" t="s">
        <v>81</v>
      </c>
      <c r="AW870" s="13" t="s">
        <v>30</v>
      </c>
      <c r="AX870" s="13" t="s">
        <v>73</v>
      </c>
      <c r="AY870" s="217" t="s">
        <v>137</v>
      </c>
    </row>
    <row r="871" spans="1:65" s="13" customFormat="1" ht="11.25">
      <c r="B871" s="208"/>
      <c r="C871" s="209"/>
      <c r="D871" s="202" t="s">
        <v>152</v>
      </c>
      <c r="E871" s="210" t="s">
        <v>1</v>
      </c>
      <c r="F871" s="211" t="s">
        <v>796</v>
      </c>
      <c r="G871" s="209"/>
      <c r="H871" s="210" t="s">
        <v>1</v>
      </c>
      <c r="I871" s="212"/>
      <c r="J871" s="209"/>
      <c r="K871" s="209"/>
      <c r="L871" s="213"/>
      <c r="M871" s="214"/>
      <c r="N871" s="215"/>
      <c r="O871" s="215"/>
      <c r="P871" s="215"/>
      <c r="Q871" s="215"/>
      <c r="R871" s="215"/>
      <c r="S871" s="215"/>
      <c r="T871" s="216"/>
      <c r="AT871" s="217" t="s">
        <v>152</v>
      </c>
      <c r="AU871" s="217" t="s">
        <v>146</v>
      </c>
      <c r="AV871" s="13" t="s">
        <v>81</v>
      </c>
      <c r="AW871" s="13" t="s">
        <v>30</v>
      </c>
      <c r="AX871" s="13" t="s">
        <v>73</v>
      </c>
      <c r="AY871" s="217" t="s">
        <v>137</v>
      </c>
    </row>
    <row r="872" spans="1:65" s="14" customFormat="1" ht="11.25">
      <c r="B872" s="218"/>
      <c r="C872" s="219"/>
      <c r="D872" s="202" t="s">
        <v>152</v>
      </c>
      <c r="E872" s="220" t="s">
        <v>1</v>
      </c>
      <c r="F872" s="221" t="s">
        <v>81</v>
      </c>
      <c r="G872" s="219"/>
      <c r="H872" s="222">
        <v>1</v>
      </c>
      <c r="I872" s="223"/>
      <c r="J872" s="219"/>
      <c r="K872" s="219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152</v>
      </c>
      <c r="AU872" s="228" t="s">
        <v>146</v>
      </c>
      <c r="AV872" s="14" t="s">
        <v>83</v>
      </c>
      <c r="AW872" s="14" t="s">
        <v>30</v>
      </c>
      <c r="AX872" s="14" t="s">
        <v>73</v>
      </c>
      <c r="AY872" s="228" t="s">
        <v>137</v>
      </c>
    </row>
    <row r="873" spans="1:65" s="13" customFormat="1" ht="11.25">
      <c r="B873" s="208"/>
      <c r="C873" s="209"/>
      <c r="D873" s="202" t="s">
        <v>152</v>
      </c>
      <c r="E873" s="210" t="s">
        <v>1</v>
      </c>
      <c r="F873" s="211" t="s">
        <v>284</v>
      </c>
      <c r="G873" s="209"/>
      <c r="H873" s="210" t="s">
        <v>1</v>
      </c>
      <c r="I873" s="212"/>
      <c r="J873" s="209"/>
      <c r="K873" s="209"/>
      <c r="L873" s="213"/>
      <c r="M873" s="214"/>
      <c r="N873" s="215"/>
      <c r="O873" s="215"/>
      <c r="P873" s="215"/>
      <c r="Q873" s="215"/>
      <c r="R873" s="215"/>
      <c r="S873" s="215"/>
      <c r="T873" s="216"/>
      <c r="AT873" s="217" t="s">
        <v>152</v>
      </c>
      <c r="AU873" s="217" t="s">
        <v>146</v>
      </c>
      <c r="AV873" s="13" t="s">
        <v>81</v>
      </c>
      <c r="AW873" s="13" t="s">
        <v>30</v>
      </c>
      <c r="AX873" s="13" t="s">
        <v>73</v>
      </c>
      <c r="AY873" s="217" t="s">
        <v>137</v>
      </c>
    </row>
    <row r="874" spans="1:65" s="14" customFormat="1" ht="11.25">
      <c r="B874" s="218"/>
      <c r="C874" s="219"/>
      <c r="D874" s="202" t="s">
        <v>152</v>
      </c>
      <c r="E874" s="220" t="s">
        <v>1</v>
      </c>
      <c r="F874" s="221" t="s">
        <v>139</v>
      </c>
      <c r="G874" s="219"/>
      <c r="H874" s="222">
        <v>11</v>
      </c>
      <c r="I874" s="223"/>
      <c r="J874" s="219"/>
      <c r="K874" s="219"/>
      <c r="L874" s="224"/>
      <c r="M874" s="225"/>
      <c r="N874" s="226"/>
      <c r="O874" s="226"/>
      <c r="P874" s="226"/>
      <c r="Q874" s="226"/>
      <c r="R874" s="226"/>
      <c r="S874" s="226"/>
      <c r="T874" s="227"/>
      <c r="AT874" s="228" t="s">
        <v>152</v>
      </c>
      <c r="AU874" s="228" t="s">
        <v>146</v>
      </c>
      <c r="AV874" s="14" t="s">
        <v>83</v>
      </c>
      <c r="AW874" s="14" t="s">
        <v>30</v>
      </c>
      <c r="AX874" s="14" t="s">
        <v>73</v>
      </c>
      <c r="AY874" s="228" t="s">
        <v>137</v>
      </c>
    </row>
    <row r="875" spans="1:65" s="16" customFormat="1" ht="11.25">
      <c r="B875" s="240"/>
      <c r="C875" s="241"/>
      <c r="D875" s="202" t="s">
        <v>152</v>
      </c>
      <c r="E875" s="242" t="s">
        <v>1</v>
      </c>
      <c r="F875" s="243" t="s">
        <v>202</v>
      </c>
      <c r="G875" s="241"/>
      <c r="H875" s="244">
        <v>12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AT875" s="250" t="s">
        <v>152</v>
      </c>
      <c r="AU875" s="250" t="s">
        <v>146</v>
      </c>
      <c r="AV875" s="16" t="s">
        <v>145</v>
      </c>
      <c r="AW875" s="16" t="s">
        <v>30</v>
      </c>
      <c r="AX875" s="16" t="s">
        <v>81</v>
      </c>
      <c r="AY875" s="250" t="s">
        <v>137</v>
      </c>
    </row>
    <row r="876" spans="1:65" s="12" customFormat="1" ht="20.85" customHeight="1">
      <c r="B876" s="172"/>
      <c r="C876" s="173"/>
      <c r="D876" s="174" t="s">
        <v>72</v>
      </c>
      <c r="E876" s="186" t="s">
        <v>765</v>
      </c>
      <c r="F876" s="186" t="s">
        <v>835</v>
      </c>
      <c r="G876" s="173"/>
      <c r="H876" s="173"/>
      <c r="I876" s="176"/>
      <c r="J876" s="187">
        <f>BK876</f>
        <v>0</v>
      </c>
      <c r="K876" s="173"/>
      <c r="L876" s="178"/>
      <c r="M876" s="179"/>
      <c r="N876" s="180"/>
      <c r="O876" s="180"/>
      <c r="P876" s="181">
        <f>SUM(P877:P891)</f>
        <v>0</v>
      </c>
      <c r="Q876" s="180"/>
      <c r="R876" s="181">
        <f>SUM(R877:R891)</f>
        <v>0.11730000000000002</v>
      </c>
      <c r="S876" s="180"/>
      <c r="T876" s="182">
        <f>SUM(T877:T891)</f>
        <v>0</v>
      </c>
      <c r="AR876" s="183" t="s">
        <v>81</v>
      </c>
      <c r="AT876" s="184" t="s">
        <v>72</v>
      </c>
      <c r="AU876" s="184" t="s">
        <v>83</v>
      </c>
      <c r="AY876" s="183" t="s">
        <v>137</v>
      </c>
      <c r="BK876" s="185">
        <f>SUM(BK877:BK891)</f>
        <v>0</v>
      </c>
    </row>
    <row r="877" spans="1:65" s="2" customFormat="1" ht="24.2" customHeight="1">
      <c r="A877" s="35"/>
      <c r="B877" s="36"/>
      <c r="C877" s="188" t="s">
        <v>836</v>
      </c>
      <c r="D877" s="188" t="s">
        <v>141</v>
      </c>
      <c r="E877" s="189" t="s">
        <v>837</v>
      </c>
      <c r="F877" s="190" t="s">
        <v>838</v>
      </c>
      <c r="G877" s="191" t="s">
        <v>196</v>
      </c>
      <c r="H877" s="192">
        <v>345</v>
      </c>
      <c r="I877" s="193"/>
      <c r="J877" s="194">
        <f>ROUND(I877*H877,2)</f>
        <v>0</v>
      </c>
      <c r="K877" s="195"/>
      <c r="L877" s="40"/>
      <c r="M877" s="196" t="s">
        <v>1</v>
      </c>
      <c r="N877" s="197" t="s">
        <v>38</v>
      </c>
      <c r="O877" s="72"/>
      <c r="P877" s="198">
        <f>O877*H877</f>
        <v>0</v>
      </c>
      <c r="Q877" s="198">
        <v>3.4000000000000002E-4</v>
      </c>
      <c r="R877" s="198">
        <f>Q877*H877</f>
        <v>0.11730000000000002</v>
      </c>
      <c r="S877" s="198">
        <v>0</v>
      </c>
      <c r="T877" s="199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0" t="s">
        <v>145</v>
      </c>
      <c r="AT877" s="200" t="s">
        <v>141</v>
      </c>
      <c r="AU877" s="200" t="s">
        <v>146</v>
      </c>
      <c r="AY877" s="18" t="s">
        <v>137</v>
      </c>
      <c r="BE877" s="201">
        <f>IF(N877="základní",J877,0)</f>
        <v>0</v>
      </c>
      <c r="BF877" s="201">
        <f>IF(N877="snížená",J877,0)</f>
        <v>0</v>
      </c>
      <c r="BG877" s="201">
        <f>IF(N877="zákl. přenesená",J877,0)</f>
        <v>0</v>
      </c>
      <c r="BH877" s="201">
        <f>IF(N877="sníž. přenesená",J877,0)</f>
        <v>0</v>
      </c>
      <c r="BI877" s="201">
        <f>IF(N877="nulová",J877,0)</f>
        <v>0</v>
      </c>
      <c r="BJ877" s="18" t="s">
        <v>81</v>
      </c>
      <c r="BK877" s="201">
        <f>ROUND(I877*H877,2)</f>
        <v>0</v>
      </c>
      <c r="BL877" s="18" t="s">
        <v>145</v>
      </c>
      <c r="BM877" s="200" t="s">
        <v>839</v>
      </c>
    </row>
    <row r="878" spans="1:65" s="2" customFormat="1" ht="29.25">
      <c r="A878" s="35"/>
      <c r="B878" s="36"/>
      <c r="C878" s="37"/>
      <c r="D878" s="202" t="s">
        <v>148</v>
      </c>
      <c r="E878" s="37"/>
      <c r="F878" s="203" t="s">
        <v>840</v>
      </c>
      <c r="G878" s="37"/>
      <c r="H878" s="37"/>
      <c r="I878" s="204"/>
      <c r="J878" s="37"/>
      <c r="K878" s="37"/>
      <c r="L878" s="40"/>
      <c r="M878" s="205"/>
      <c r="N878" s="206"/>
      <c r="O878" s="72"/>
      <c r="P878" s="72"/>
      <c r="Q878" s="72"/>
      <c r="R878" s="72"/>
      <c r="S878" s="72"/>
      <c r="T878" s="73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T878" s="18" t="s">
        <v>148</v>
      </c>
      <c r="AU878" s="18" t="s">
        <v>146</v>
      </c>
    </row>
    <row r="879" spans="1:65" s="14" customFormat="1" ht="11.25">
      <c r="B879" s="218"/>
      <c r="C879" s="219"/>
      <c r="D879" s="202" t="s">
        <v>152</v>
      </c>
      <c r="E879" s="220" t="s">
        <v>1</v>
      </c>
      <c r="F879" s="221" t="s">
        <v>841</v>
      </c>
      <c r="G879" s="219"/>
      <c r="H879" s="222">
        <v>264</v>
      </c>
      <c r="I879" s="223"/>
      <c r="J879" s="219"/>
      <c r="K879" s="219"/>
      <c r="L879" s="224"/>
      <c r="M879" s="225"/>
      <c r="N879" s="226"/>
      <c r="O879" s="226"/>
      <c r="P879" s="226"/>
      <c r="Q879" s="226"/>
      <c r="R879" s="226"/>
      <c r="S879" s="226"/>
      <c r="T879" s="227"/>
      <c r="AT879" s="228" t="s">
        <v>152</v>
      </c>
      <c r="AU879" s="228" t="s">
        <v>146</v>
      </c>
      <c r="AV879" s="14" t="s">
        <v>83</v>
      </c>
      <c r="AW879" s="14" t="s">
        <v>30</v>
      </c>
      <c r="AX879" s="14" t="s">
        <v>73</v>
      </c>
      <c r="AY879" s="228" t="s">
        <v>137</v>
      </c>
    </row>
    <row r="880" spans="1:65" s="14" customFormat="1" ht="11.25">
      <c r="B880" s="218"/>
      <c r="C880" s="219"/>
      <c r="D880" s="202" t="s">
        <v>152</v>
      </c>
      <c r="E880" s="220" t="s">
        <v>1</v>
      </c>
      <c r="F880" s="221" t="s">
        <v>842</v>
      </c>
      <c r="G880" s="219"/>
      <c r="H880" s="222">
        <v>81</v>
      </c>
      <c r="I880" s="223"/>
      <c r="J880" s="219"/>
      <c r="K880" s="219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152</v>
      </c>
      <c r="AU880" s="228" t="s">
        <v>146</v>
      </c>
      <c r="AV880" s="14" t="s">
        <v>83</v>
      </c>
      <c r="AW880" s="14" t="s">
        <v>30</v>
      </c>
      <c r="AX880" s="14" t="s">
        <v>73</v>
      </c>
      <c r="AY880" s="228" t="s">
        <v>137</v>
      </c>
    </row>
    <row r="881" spans="1:65" s="16" customFormat="1" ht="11.25">
      <c r="B881" s="240"/>
      <c r="C881" s="241"/>
      <c r="D881" s="202" t="s">
        <v>152</v>
      </c>
      <c r="E881" s="242" t="s">
        <v>1</v>
      </c>
      <c r="F881" s="243" t="s">
        <v>202</v>
      </c>
      <c r="G881" s="241"/>
      <c r="H881" s="244">
        <v>345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AT881" s="250" t="s">
        <v>152</v>
      </c>
      <c r="AU881" s="250" t="s">
        <v>146</v>
      </c>
      <c r="AV881" s="16" t="s">
        <v>145</v>
      </c>
      <c r="AW881" s="16" t="s">
        <v>30</v>
      </c>
      <c r="AX881" s="16" t="s">
        <v>81</v>
      </c>
      <c r="AY881" s="250" t="s">
        <v>137</v>
      </c>
    </row>
    <row r="882" spans="1:65" s="2" customFormat="1" ht="16.5" customHeight="1">
      <c r="A882" s="35"/>
      <c r="B882" s="36"/>
      <c r="C882" s="188" t="s">
        <v>843</v>
      </c>
      <c r="D882" s="188" t="s">
        <v>141</v>
      </c>
      <c r="E882" s="189" t="s">
        <v>844</v>
      </c>
      <c r="F882" s="190" t="s">
        <v>845</v>
      </c>
      <c r="G882" s="191" t="s">
        <v>196</v>
      </c>
      <c r="H882" s="192">
        <v>81</v>
      </c>
      <c r="I882" s="193"/>
      <c r="J882" s="194">
        <f>ROUND(I882*H882,2)</f>
        <v>0</v>
      </c>
      <c r="K882" s="195"/>
      <c r="L882" s="40"/>
      <c r="M882" s="196" t="s">
        <v>1</v>
      </c>
      <c r="N882" s="197" t="s">
        <v>38</v>
      </c>
      <c r="O882" s="72"/>
      <c r="P882" s="198">
        <f>O882*H882</f>
        <v>0</v>
      </c>
      <c r="Q882" s="198">
        <v>0</v>
      </c>
      <c r="R882" s="198">
        <f>Q882*H882</f>
        <v>0</v>
      </c>
      <c r="S882" s="198">
        <v>0</v>
      </c>
      <c r="T882" s="199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00" t="s">
        <v>145</v>
      </c>
      <c r="AT882" s="200" t="s">
        <v>141</v>
      </c>
      <c r="AU882" s="200" t="s">
        <v>146</v>
      </c>
      <c r="AY882" s="18" t="s">
        <v>137</v>
      </c>
      <c r="BE882" s="201">
        <f>IF(N882="základní",J882,0)</f>
        <v>0</v>
      </c>
      <c r="BF882" s="201">
        <f>IF(N882="snížená",J882,0)</f>
        <v>0</v>
      </c>
      <c r="BG882" s="201">
        <f>IF(N882="zákl. přenesená",J882,0)</f>
        <v>0</v>
      </c>
      <c r="BH882" s="201">
        <f>IF(N882="sníž. přenesená",J882,0)</f>
        <v>0</v>
      </c>
      <c r="BI882" s="201">
        <f>IF(N882="nulová",J882,0)</f>
        <v>0</v>
      </c>
      <c r="BJ882" s="18" t="s">
        <v>81</v>
      </c>
      <c r="BK882" s="201">
        <f>ROUND(I882*H882,2)</f>
        <v>0</v>
      </c>
      <c r="BL882" s="18" t="s">
        <v>145</v>
      </c>
      <c r="BM882" s="200" t="s">
        <v>846</v>
      </c>
    </row>
    <row r="883" spans="1:65" s="2" customFormat="1" ht="19.5">
      <c r="A883" s="35"/>
      <c r="B883" s="36"/>
      <c r="C883" s="37"/>
      <c r="D883" s="202" t="s">
        <v>148</v>
      </c>
      <c r="E883" s="37"/>
      <c r="F883" s="203" t="s">
        <v>847</v>
      </c>
      <c r="G883" s="37"/>
      <c r="H883" s="37"/>
      <c r="I883" s="204"/>
      <c r="J883" s="37"/>
      <c r="K883" s="37"/>
      <c r="L883" s="40"/>
      <c r="M883" s="205"/>
      <c r="N883" s="206"/>
      <c r="O883" s="72"/>
      <c r="P883" s="72"/>
      <c r="Q883" s="72"/>
      <c r="R883" s="72"/>
      <c r="S883" s="72"/>
      <c r="T883" s="73"/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T883" s="18" t="s">
        <v>148</v>
      </c>
      <c r="AU883" s="18" t="s">
        <v>146</v>
      </c>
    </row>
    <row r="884" spans="1:65" s="13" customFormat="1" ht="11.25">
      <c r="B884" s="208"/>
      <c r="C884" s="209"/>
      <c r="D884" s="202" t="s">
        <v>152</v>
      </c>
      <c r="E884" s="210" t="s">
        <v>1</v>
      </c>
      <c r="F884" s="211" t="s">
        <v>848</v>
      </c>
      <c r="G884" s="209"/>
      <c r="H884" s="210" t="s">
        <v>1</v>
      </c>
      <c r="I884" s="212"/>
      <c r="J884" s="209"/>
      <c r="K884" s="209"/>
      <c r="L884" s="213"/>
      <c r="M884" s="214"/>
      <c r="N884" s="215"/>
      <c r="O884" s="215"/>
      <c r="P884" s="215"/>
      <c r="Q884" s="215"/>
      <c r="R884" s="215"/>
      <c r="S884" s="215"/>
      <c r="T884" s="216"/>
      <c r="AT884" s="217" t="s">
        <v>152</v>
      </c>
      <c r="AU884" s="217" t="s">
        <v>146</v>
      </c>
      <c r="AV884" s="13" t="s">
        <v>81</v>
      </c>
      <c r="AW884" s="13" t="s">
        <v>30</v>
      </c>
      <c r="AX884" s="13" t="s">
        <v>73</v>
      </c>
      <c r="AY884" s="217" t="s">
        <v>137</v>
      </c>
    </row>
    <row r="885" spans="1:65" s="14" customFormat="1" ht="11.25">
      <c r="B885" s="218"/>
      <c r="C885" s="219"/>
      <c r="D885" s="202" t="s">
        <v>152</v>
      </c>
      <c r="E885" s="220" t="s">
        <v>1</v>
      </c>
      <c r="F885" s="221" t="s">
        <v>842</v>
      </c>
      <c r="G885" s="219"/>
      <c r="H885" s="222">
        <v>81</v>
      </c>
      <c r="I885" s="223"/>
      <c r="J885" s="219"/>
      <c r="K885" s="219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152</v>
      </c>
      <c r="AU885" s="228" t="s">
        <v>146</v>
      </c>
      <c r="AV885" s="14" t="s">
        <v>83</v>
      </c>
      <c r="AW885" s="14" t="s">
        <v>30</v>
      </c>
      <c r="AX885" s="14" t="s">
        <v>73</v>
      </c>
      <c r="AY885" s="228" t="s">
        <v>137</v>
      </c>
    </row>
    <row r="886" spans="1:65" s="15" customFormat="1" ht="11.25">
      <c r="B886" s="229"/>
      <c r="C886" s="230"/>
      <c r="D886" s="202" t="s">
        <v>152</v>
      </c>
      <c r="E886" s="231" t="s">
        <v>1</v>
      </c>
      <c r="F886" s="232" t="s">
        <v>155</v>
      </c>
      <c r="G886" s="230"/>
      <c r="H886" s="233">
        <v>81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AT886" s="239" t="s">
        <v>152</v>
      </c>
      <c r="AU886" s="239" t="s">
        <v>146</v>
      </c>
      <c r="AV886" s="15" t="s">
        <v>146</v>
      </c>
      <c r="AW886" s="15" t="s">
        <v>30</v>
      </c>
      <c r="AX886" s="15" t="s">
        <v>81</v>
      </c>
      <c r="AY886" s="239" t="s">
        <v>137</v>
      </c>
    </row>
    <row r="887" spans="1:65" s="2" customFormat="1" ht="24.2" customHeight="1">
      <c r="A887" s="35"/>
      <c r="B887" s="36"/>
      <c r="C887" s="188" t="s">
        <v>849</v>
      </c>
      <c r="D887" s="188" t="s">
        <v>141</v>
      </c>
      <c r="E887" s="189" t="s">
        <v>850</v>
      </c>
      <c r="F887" s="190" t="s">
        <v>851</v>
      </c>
      <c r="G887" s="191" t="s">
        <v>196</v>
      </c>
      <c r="H887" s="192">
        <v>81</v>
      </c>
      <c r="I887" s="193"/>
      <c r="J887" s="194">
        <f>ROUND(I887*H887,2)</f>
        <v>0</v>
      </c>
      <c r="K887" s="195"/>
      <c r="L887" s="40"/>
      <c r="M887" s="196" t="s">
        <v>1</v>
      </c>
      <c r="N887" s="197" t="s">
        <v>38</v>
      </c>
      <c r="O887" s="72"/>
      <c r="P887" s="198">
        <f>O887*H887</f>
        <v>0</v>
      </c>
      <c r="Q887" s="198">
        <v>0</v>
      </c>
      <c r="R887" s="198">
        <f>Q887*H887</f>
        <v>0</v>
      </c>
      <c r="S887" s="198">
        <v>0</v>
      </c>
      <c r="T887" s="199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200" t="s">
        <v>145</v>
      </c>
      <c r="AT887" s="200" t="s">
        <v>141</v>
      </c>
      <c r="AU887" s="200" t="s">
        <v>146</v>
      </c>
      <c r="AY887" s="18" t="s">
        <v>137</v>
      </c>
      <c r="BE887" s="201">
        <f>IF(N887="základní",J887,0)</f>
        <v>0</v>
      </c>
      <c r="BF887" s="201">
        <f>IF(N887="snížená",J887,0)</f>
        <v>0</v>
      </c>
      <c r="BG887" s="201">
        <f>IF(N887="zákl. přenesená",J887,0)</f>
        <v>0</v>
      </c>
      <c r="BH887" s="201">
        <f>IF(N887="sníž. přenesená",J887,0)</f>
        <v>0</v>
      </c>
      <c r="BI887" s="201">
        <f>IF(N887="nulová",J887,0)</f>
        <v>0</v>
      </c>
      <c r="BJ887" s="18" t="s">
        <v>81</v>
      </c>
      <c r="BK887" s="201">
        <f>ROUND(I887*H887,2)</f>
        <v>0</v>
      </c>
      <c r="BL887" s="18" t="s">
        <v>145</v>
      </c>
      <c r="BM887" s="200" t="s">
        <v>852</v>
      </c>
    </row>
    <row r="888" spans="1:65" s="2" customFormat="1" ht="19.5">
      <c r="A888" s="35"/>
      <c r="B888" s="36"/>
      <c r="C888" s="37"/>
      <c r="D888" s="202" t="s">
        <v>148</v>
      </c>
      <c r="E888" s="37"/>
      <c r="F888" s="203" t="s">
        <v>853</v>
      </c>
      <c r="G888" s="37"/>
      <c r="H888" s="37"/>
      <c r="I888" s="204"/>
      <c r="J888" s="37"/>
      <c r="K888" s="37"/>
      <c r="L888" s="40"/>
      <c r="M888" s="205"/>
      <c r="N888" s="206"/>
      <c r="O888" s="72"/>
      <c r="P888" s="72"/>
      <c r="Q888" s="72"/>
      <c r="R888" s="72"/>
      <c r="S888" s="72"/>
      <c r="T888" s="73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T888" s="18" t="s">
        <v>148</v>
      </c>
      <c r="AU888" s="18" t="s">
        <v>146</v>
      </c>
    </row>
    <row r="889" spans="1:65" s="13" customFormat="1" ht="11.25">
      <c r="B889" s="208"/>
      <c r="C889" s="209"/>
      <c r="D889" s="202" t="s">
        <v>152</v>
      </c>
      <c r="E889" s="210" t="s">
        <v>1</v>
      </c>
      <c r="F889" s="211" t="s">
        <v>848</v>
      </c>
      <c r="G889" s="209"/>
      <c r="H889" s="210" t="s">
        <v>1</v>
      </c>
      <c r="I889" s="212"/>
      <c r="J889" s="209"/>
      <c r="K889" s="209"/>
      <c r="L889" s="213"/>
      <c r="M889" s="214"/>
      <c r="N889" s="215"/>
      <c r="O889" s="215"/>
      <c r="P889" s="215"/>
      <c r="Q889" s="215"/>
      <c r="R889" s="215"/>
      <c r="S889" s="215"/>
      <c r="T889" s="216"/>
      <c r="AT889" s="217" t="s">
        <v>152</v>
      </c>
      <c r="AU889" s="217" t="s">
        <v>146</v>
      </c>
      <c r="AV889" s="13" t="s">
        <v>81</v>
      </c>
      <c r="AW889" s="13" t="s">
        <v>30</v>
      </c>
      <c r="AX889" s="13" t="s">
        <v>73</v>
      </c>
      <c r="AY889" s="217" t="s">
        <v>137</v>
      </c>
    </row>
    <row r="890" spans="1:65" s="14" customFormat="1" ht="11.25">
      <c r="B890" s="218"/>
      <c r="C890" s="219"/>
      <c r="D890" s="202" t="s">
        <v>152</v>
      </c>
      <c r="E890" s="220" t="s">
        <v>1</v>
      </c>
      <c r="F890" s="221" t="s">
        <v>842</v>
      </c>
      <c r="G890" s="219"/>
      <c r="H890" s="222">
        <v>81</v>
      </c>
      <c r="I890" s="223"/>
      <c r="J890" s="219"/>
      <c r="K890" s="219"/>
      <c r="L890" s="224"/>
      <c r="M890" s="225"/>
      <c r="N890" s="226"/>
      <c r="O890" s="226"/>
      <c r="P890" s="226"/>
      <c r="Q890" s="226"/>
      <c r="R890" s="226"/>
      <c r="S890" s="226"/>
      <c r="T890" s="227"/>
      <c r="AT890" s="228" t="s">
        <v>152</v>
      </c>
      <c r="AU890" s="228" t="s">
        <v>146</v>
      </c>
      <c r="AV890" s="14" t="s">
        <v>83</v>
      </c>
      <c r="AW890" s="14" t="s">
        <v>30</v>
      </c>
      <c r="AX890" s="14" t="s">
        <v>73</v>
      </c>
      <c r="AY890" s="228" t="s">
        <v>137</v>
      </c>
    </row>
    <row r="891" spans="1:65" s="15" customFormat="1" ht="11.25">
      <c r="B891" s="229"/>
      <c r="C891" s="230"/>
      <c r="D891" s="202" t="s">
        <v>152</v>
      </c>
      <c r="E891" s="231" t="s">
        <v>1</v>
      </c>
      <c r="F891" s="232" t="s">
        <v>155</v>
      </c>
      <c r="G891" s="230"/>
      <c r="H891" s="233">
        <v>81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AT891" s="239" t="s">
        <v>152</v>
      </c>
      <c r="AU891" s="239" t="s">
        <v>146</v>
      </c>
      <c r="AV891" s="15" t="s">
        <v>146</v>
      </c>
      <c r="AW891" s="15" t="s">
        <v>30</v>
      </c>
      <c r="AX891" s="15" t="s">
        <v>81</v>
      </c>
      <c r="AY891" s="239" t="s">
        <v>137</v>
      </c>
    </row>
    <row r="892" spans="1:65" s="12" customFormat="1" ht="22.9" customHeight="1">
      <c r="B892" s="172"/>
      <c r="C892" s="173"/>
      <c r="D892" s="174" t="s">
        <v>72</v>
      </c>
      <c r="E892" s="186" t="s">
        <v>210</v>
      </c>
      <c r="F892" s="186" t="s">
        <v>854</v>
      </c>
      <c r="G892" s="173"/>
      <c r="H892" s="173"/>
      <c r="I892" s="176"/>
      <c r="J892" s="187">
        <f>BK892</f>
        <v>0</v>
      </c>
      <c r="K892" s="173"/>
      <c r="L892" s="178"/>
      <c r="M892" s="179"/>
      <c r="N892" s="180"/>
      <c r="O892" s="180"/>
      <c r="P892" s="181">
        <f>SUM(P893:P897)</f>
        <v>0</v>
      </c>
      <c r="Q892" s="180"/>
      <c r="R892" s="181">
        <f>SUM(R893:R897)</f>
        <v>0</v>
      </c>
      <c r="S892" s="180"/>
      <c r="T892" s="182">
        <f>SUM(T893:T897)</f>
        <v>0</v>
      </c>
      <c r="AR892" s="183" t="s">
        <v>81</v>
      </c>
      <c r="AT892" s="184" t="s">
        <v>72</v>
      </c>
      <c r="AU892" s="184" t="s">
        <v>81</v>
      </c>
      <c r="AY892" s="183" t="s">
        <v>137</v>
      </c>
      <c r="BK892" s="185">
        <f>SUM(BK893:BK897)</f>
        <v>0</v>
      </c>
    </row>
    <row r="893" spans="1:65" s="2" customFormat="1" ht="33" customHeight="1">
      <c r="A893" s="35"/>
      <c r="B893" s="36"/>
      <c r="C893" s="188" t="s">
        <v>855</v>
      </c>
      <c r="D893" s="188" t="s">
        <v>141</v>
      </c>
      <c r="E893" s="189" t="s">
        <v>856</v>
      </c>
      <c r="F893" s="190" t="s">
        <v>857</v>
      </c>
      <c r="G893" s="191" t="s">
        <v>144</v>
      </c>
      <c r="H893" s="192">
        <v>11</v>
      </c>
      <c r="I893" s="193"/>
      <c r="J893" s="194">
        <f>ROUND(I893*H893,2)</f>
        <v>0</v>
      </c>
      <c r="K893" s="195"/>
      <c r="L893" s="40"/>
      <c r="M893" s="196" t="s">
        <v>1</v>
      </c>
      <c r="N893" s="197" t="s">
        <v>38</v>
      </c>
      <c r="O893" s="72"/>
      <c r="P893" s="198">
        <f>O893*H893</f>
        <v>0</v>
      </c>
      <c r="Q893" s="198">
        <v>0</v>
      </c>
      <c r="R893" s="198">
        <f>Q893*H893</f>
        <v>0</v>
      </c>
      <c r="S893" s="198">
        <v>0</v>
      </c>
      <c r="T893" s="199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200" t="s">
        <v>145</v>
      </c>
      <c r="AT893" s="200" t="s">
        <v>141</v>
      </c>
      <c r="AU893" s="200" t="s">
        <v>83</v>
      </c>
      <c r="AY893" s="18" t="s">
        <v>137</v>
      </c>
      <c r="BE893" s="201">
        <f>IF(N893="základní",J893,0)</f>
        <v>0</v>
      </c>
      <c r="BF893" s="201">
        <f>IF(N893="snížená",J893,0)</f>
        <v>0</v>
      </c>
      <c r="BG893" s="201">
        <f>IF(N893="zákl. přenesená",J893,0)</f>
        <v>0</v>
      </c>
      <c r="BH893" s="201">
        <f>IF(N893="sníž. přenesená",J893,0)</f>
        <v>0</v>
      </c>
      <c r="BI893" s="201">
        <f>IF(N893="nulová",J893,0)</f>
        <v>0</v>
      </c>
      <c r="BJ893" s="18" t="s">
        <v>81</v>
      </c>
      <c r="BK893" s="201">
        <f>ROUND(I893*H893,2)</f>
        <v>0</v>
      </c>
      <c r="BL893" s="18" t="s">
        <v>145</v>
      </c>
      <c r="BM893" s="200" t="s">
        <v>858</v>
      </c>
    </row>
    <row r="894" spans="1:65" s="2" customFormat="1" ht="48.75">
      <c r="A894" s="35"/>
      <c r="B894" s="36"/>
      <c r="C894" s="37"/>
      <c r="D894" s="202" t="s">
        <v>148</v>
      </c>
      <c r="E894" s="37"/>
      <c r="F894" s="203" t="s">
        <v>859</v>
      </c>
      <c r="G894" s="37"/>
      <c r="H894" s="37"/>
      <c r="I894" s="204"/>
      <c r="J894" s="37"/>
      <c r="K894" s="37"/>
      <c r="L894" s="40"/>
      <c r="M894" s="205"/>
      <c r="N894" s="206"/>
      <c r="O894" s="72"/>
      <c r="P894" s="72"/>
      <c r="Q894" s="72"/>
      <c r="R894" s="72"/>
      <c r="S894" s="72"/>
      <c r="T894" s="73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T894" s="18" t="s">
        <v>148</v>
      </c>
      <c r="AU894" s="18" t="s">
        <v>83</v>
      </c>
    </row>
    <row r="895" spans="1:65" s="13" customFormat="1" ht="11.25">
      <c r="B895" s="208"/>
      <c r="C895" s="209"/>
      <c r="D895" s="202" t="s">
        <v>152</v>
      </c>
      <c r="E895" s="210" t="s">
        <v>1</v>
      </c>
      <c r="F895" s="211" t="s">
        <v>860</v>
      </c>
      <c r="G895" s="209"/>
      <c r="H895" s="210" t="s">
        <v>1</v>
      </c>
      <c r="I895" s="212"/>
      <c r="J895" s="209"/>
      <c r="K895" s="209"/>
      <c r="L895" s="213"/>
      <c r="M895" s="214"/>
      <c r="N895" s="215"/>
      <c r="O895" s="215"/>
      <c r="P895" s="215"/>
      <c r="Q895" s="215"/>
      <c r="R895" s="215"/>
      <c r="S895" s="215"/>
      <c r="T895" s="216"/>
      <c r="AT895" s="217" t="s">
        <v>152</v>
      </c>
      <c r="AU895" s="217" t="s">
        <v>83</v>
      </c>
      <c r="AV895" s="13" t="s">
        <v>81</v>
      </c>
      <c r="AW895" s="13" t="s">
        <v>4</v>
      </c>
      <c r="AX895" s="13" t="s">
        <v>73</v>
      </c>
      <c r="AY895" s="217" t="s">
        <v>137</v>
      </c>
    </row>
    <row r="896" spans="1:65" s="14" customFormat="1" ht="11.25">
      <c r="B896" s="218"/>
      <c r="C896" s="219"/>
      <c r="D896" s="202" t="s">
        <v>152</v>
      </c>
      <c r="E896" s="220" t="s">
        <v>1</v>
      </c>
      <c r="F896" s="221" t="s">
        <v>861</v>
      </c>
      <c r="G896" s="219"/>
      <c r="H896" s="222">
        <v>11</v>
      </c>
      <c r="I896" s="223"/>
      <c r="J896" s="219"/>
      <c r="K896" s="219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152</v>
      </c>
      <c r="AU896" s="228" t="s">
        <v>83</v>
      </c>
      <c r="AV896" s="14" t="s">
        <v>83</v>
      </c>
      <c r="AW896" s="14" t="s">
        <v>30</v>
      </c>
      <c r="AX896" s="14" t="s">
        <v>73</v>
      </c>
      <c r="AY896" s="228" t="s">
        <v>137</v>
      </c>
    </row>
    <row r="897" spans="1:65" s="16" customFormat="1" ht="11.25">
      <c r="B897" s="240"/>
      <c r="C897" s="241"/>
      <c r="D897" s="202" t="s">
        <v>152</v>
      </c>
      <c r="E897" s="242" t="s">
        <v>1</v>
      </c>
      <c r="F897" s="243" t="s">
        <v>202</v>
      </c>
      <c r="G897" s="241"/>
      <c r="H897" s="244">
        <v>11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AT897" s="250" t="s">
        <v>152</v>
      </c>
      <c r="AU897" s="250" t="s">
        <v>83</v>
      </c>
      <c r="AV897" s="16" t="s">
        <v>145</v>
      </c>
      <c r="AW897" s="16" t="s">
        <v>30</v>
      </c>
      <c r="AX897" s="16" t="s">
        <v>81</v>
      </c>
      <c r="AY897" s="250" t="s">
        <v>137</v>
      </c>
    </row>
    <row r="898" spans="1:65" s="12" customFormat="1" ht="22.9" customHeight="1">
      <c r="B898" s="172"/>
      <c r="C898" s="173"/>
      <c r="D898" s="174" t="s">
        <v>72</v>
      </c>
      <c r="E898" s="186" t="s">
        <v>862</v>
      </c>
      <c r="F898" s="186" t="s">
        <v>863</v>
      </c>
      <c r="G898" s="173"/>
      <c r="H898" s="173"/>
      <c r="I898" s="176"/>
      <c r="J898" s="187">
        <f>BK898</f>
        <v>0</v>
      </c>
      <c r="K898" s="173"/>
      <c r="L898" s="178"/>
      <c r="M898" s="179"/>
      <c r="N898" s="180"/>
      <c r="O898" s="180"/>
      <c r="P898" s="181">
        <f>SUM(P899:P924)</f>
        <v>0</v>
      </c>
      <c r="Q898" s="180"/>
      <c r="R898" s="181">
        <f>SUM(R899:R924)</f>
        <v>0</v>
      </c>
      <c r="S898" s="180"/>
      <c r="T898" s="182">
        <f>SUM(T899:T924)</f>
        <v>0</v>
      </c>
      <c r="AR898" s="183" t="s">
        <v>81</v>
      </c>
      <c r="AT898" s="184" t="s">
        <v>72</v>
      </c>
      <c r="AU898" s="184" t="s">
        <v>81</v>
      </c>
      <c r="AY898" s="183" t="s">
        <v>137</v>
      </c>
      <c r="BK898" s="185">
        <f>SUM(BK899:BK924)</f>
        <v>0</v>
      </c>
    </row>
    <row r="899" spans="1:65" s="2" customFormat="1" ht="24.2" customHeight="1">
      <c r="A899" s="35"/>
      <c r="B899" s="36"/>
      <c r="C899" s="188" t="s">
        <v>864</v>
      </c>
      <c r="D899" s="188" t="s">
        <v>141</v>
      </c>
      <c r="E899" s="189" t="s">
        <v>865</v>
      </c>
      <c r="F899" s="190" t="s">
        <v>866</v>
      </c>
      <c r="G899" s="191" t="s">
        <v>378</v>
      </c>
      <c r="H899" s="192">
        <v>220.84</v>
      </c>
      <c r="I899" s="193"/>
      <c r="J899" s="194">
        <f>ROUND(I899*H899,2)</f>
        <v>0</v>
      </c>
      <c r="K899" s="195"/>
      <c r="L899" s="40"/>
      <c r="M899" s="196" t="s">
        <v>1</v>
      </c>
      <c r="N899" s="197" t="s">
        <v>38</v>
      </c>
      <c r="O899" s="72"/>
      <c r="P899" s="198">
        <f>O899*H899</f>
        <v>0</v>
      </c>
      <c r="Q899" s="198">
        <v>0</v>
      </c>
      <c r="R899" s="198">
        <f>Q899*H899</f>
        <v>0</v>
      </c>
      <c r="S899" s="198">
        <v>0</v>
      </c>
      <c r="T899" s="199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00" t="s">
        <v>145</v>
      </c>
      <c r="AT899" s="200" t="s">
        <v>141</v>
      </c>
      <c r="AU899" s="200" t="s">
        <v>83</v>
      </c>
      <c r="AY899" s="18" t="s">
        <v>137</v>
      </c>
      <c r="BE899" s="201">
        <f>IF(N899="základní",J899,0)</f>
        <v>0</v>
      </c>
      <c r="BF899" s="201">
        <f>IF(N899="snížená",J899,0)</f>
        <v>0</v>
      </c>
      <c r="BG899" s="201">
        <f>IF(N899="zákl. přenesená",J899,0)</f>
        <v>0</v>
      </c>
      <c r="BH899" s="201">
        <f>IF(N899="sníž. přenesená",J899,0)</f>
        <v>0</v>
      </c>
      <c r="BI899" s="201">
        <f>IF(N899="nulová",J899,0)</f>
        <v>0</v>
      </c>
      <c r="BJ899" s="18" t="s">
        <v>81</v>
      </c>
      <c r="BK899" s="201">
        <f>ROUND(I899*H899,2)</f>
        <v>0</v>
      </c>
      <c r="BL899" s="18" t="s">
        <v>145</v>
      </c>
      <c r="BM899" s="200" t="s">
        <v>867</v>
      </c>
    </row>
    <row r="900" spans="1:65" s="2" customFormat="1" ht="19.5">
      <c r="A900" s="35"/>
      <c r="B900" s="36"/>
      <c r="C900" s="37"/>
      <c r="D900" s="202" t="s">
        <v>148</v>
      </c>
      <c r="E900" s="37"/>
      <c r="F900" s="203" t="s">
        <v>868</v>
      </c>
      <c r="G900" s="37"/>
      <c r="H900" s="37"/>
      <c r="I900" s="204"/>
      <c r="J900" s="37"/>
      <c r="K900" s="37"/>
      <c r="L900" s="40"/>
      <c r="M900" s="205"/>
      <c r="N900" s="206"/>
      <c r="O900" s="72"/>
      <c r="P900" s="72"/>
      <c r="Q900" s="72"/>
      <c r="R900" s="72"/>
      <c r="S900" s="72"/>
      <c r="T900" s="73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T900" s="18" t="s">
        <v>148</v>
      </c>
      <c r="AU900" s="18" t="s">
        <v>83</v>
      </c>
    </row>
    <row r="901" spans="1:65" s="2" customFormat="1" ht="33" customHeight="1">
      <c r="A901" s="35"/>
      <c r="B901" s="36"/>
      <c r="C901" s="188" t="s">
        <v>869</v>
      </c>
      <c r="D901" s="188" t="s">
        <v>141</v>
      </c>
      <c r="E901" s="189" t="s">
        <v>870</v>
      </c>
      <c r="F901" s="190" t="s">
        <v>871</v>
      </c>
      <c r="G901" s="191" t="s">
        <v>378</v>
      </c>
      <c r="H901" s="192">
        <v>220.84</v>
      </c>
      <c r="I901" s="193"/>
      <c r="J901" s="194">
        <f>ROUND(I901*H901,2)</f>
        <v>0</v>
      </c>
      <c r="K901" s="195"/>
      <c r="L901" s="40"/>
      <c r="M901" s="196" t="s">
        <v>1</v>
      </c>
      <c r="N901" s="197" t="s">
        <v>38</v>
      </c>
      <c r="O901" s="72"/>
      <c r="P901" s="198">
        <f>O901*H901</f>
        <v>0</v>
      </c>
      <c r="Q901" s="198">
        <v>0</v>
      </c>
      <c r="R901" s="198">
        <f>Q901*H901</f>
        <v>0</v>
      </c>
      <c r="S901" s="198">
        <v>0</v>
      </c>
      <c r="T901" s="199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200" t="s">
        <v>145</v>
      </c>
      <c r="AT901" s="200" t="s">
        <v>141</v>
      </c>
      <c r="AU901" s="200" t="s">
        <v>83</v>
      </c>
      <c r="AY901" s="18" t="s">
        <v>137</v>
      </c>
      <c r="BE901" s="201">
        <f>IF(N901="základní",J901,0)</f>
        <v>0</v>
      </c>
      <c r="BF901" s="201">
        <f>IF(N901="snížená",J901,0)</f>
        <v>0</v>
      </c>
      <c r="BG901" s="201">
        <f>IF(N901="zákl. přenesená",J901,0)</f>
        <v>0</v>
      </c>
      <c r="BH901" s="201">
        <f>IF(N901="sníž. přenesená",J901,0)</f>
        <v>0</v>
      </c>
      <c r="BI901" s="201">
        <f>IF(N901="nulová",J901,0)</f>
        <v>0</v>
      </c>
      <c r="BJ901" s="18" t="s">
        <v>81</v>
      </c>
      <c r="BK901" s="201">
        <f>ROUND(I901*H901,2)</f>
        <v>0</v>
      </c>
      <c r="BL901" s="18" t="s">
        <v>145</v>
      </c>
      <c r="BM901" s="200" t="s">
        <v>872</v>
      </c>
    </row>
    <row r="902" spans="1:65" s="2" customFormat="1" ht="19.5">
      <c r="A902" s="35"/>
      <c r="B902" s="36"/>
      <c r="C902" s="37"/>
      <c r="D902" s="202" t="s">
        <v>148</v>
      </c>
      <c r="E902" s="37"/>
      <c r="F902" s="203" t="s">
        <v>873</v>
      </c>
      <c r="G902" s="37"/>
      <c r="H902" s="37"/>
      <c r="I902" s="204"/>
      <c r="J902" s="37"/>
      <c r="K902" s="37"/>
      <c r="L902" s="40"/>
      <c r="M902" s="205"/>
      <c r="N902" s="206"/>
      <c r="O902" s="72"/>
      <c r="P902" s="72"/>
      <c r="Q902" s="72"/>
      <c r="R902" s="72"/>
      <c r="S902" s="72"/>
      <c r="T902" s="73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T902" s="18" t="s">
        <v>148</v>
      </c>
      <c r="AU902" s="18" t="s">
        <v>83</v>
      </c>
    </row>
    <row r="903" spans="1:65" s="2" customFormat="1" ht="24.2" customHeight="1">
      <c r="A903" s="35"/>
      <c r="B903" s="36"/>
      <c r="C903" s="188" t="s">
        <v>874</v>
      </c>
      <c r="D903" s="188" t="s">
        <v>141</v>
      </c>
      <c r="E903" s="189" t="s">
        <v>875</v>
      </c>
      <c r="F903" s="190" t="s">
        <v>876</v>
      </c>
      <c r="G903" s="191" t="s">
        <v>378</v>
      </c>
      <c r="H903" s="192">
        <v>6404.36</v>
      </c>
      <c r="I903" s="193"/>
      <c r="J903" s="194">
        <f>ROUND(I903*H903,2)</f>
        <v>0</v>
      </c>
      <c r="K903" s="195"/>
      <c r="L903" s="40"/>
      <c r="M903" s="196" t="s">
        <v>1</v>
      </c>
      <c r="N903" s="197" t="s">
        <v>38</v>
      </c>
      <c r="O903" s="72"/>
      <c r="P903" s="198">
        <f>O903*H903</f>
        <v>0</v>
      </c>
      <c r="Q903" s="198">
        <v>0</v>
      </c>
      <c r="R903" s="198">
        <f>Q903*H903</f>
        <v>0</v>
      </c>
      <c r="S903" s="198">
        <v>0</v>
      </c>
      <c r="T903" s="199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00" t="s">
        <v>145</v>
      </c>
      <c r="AT903" s="200" t="s">
        <v>141</v>
      </c>
      <c r="AU903" s="200" t="s">
        <v>83</v>
      </c>
      <c r="AY903" s="18" t="s">
        <v>137</v>
      </c>
      <c r="BE903" s="201">
        <f>IF(N903="základní",J903,0)</f>
        <v>0</v>
      </c>
      <c r="BF903" s="201">
        <f>IF(N903="snížená",J903,0)</f>
        <v>0</v>
      </c>
      <c r="BG903" s="201">
        <f>IF(N903="zákl. přenesená",J903,0)</f>
        <v>0</v>
      </c>
      <c r="BH903" s="201">
        <f>IF(N903="sníž. přenesená",J903,0)</f>
        <v>0</v>
      </c>
      <c r="BI903" s="201">
        <f>IF(N903="nulová",J903,0)</f>
        <v>0</v>
      </c>
      <c r="BJ903" s="18" t="s">
        <v>81</v>
      </c>
      <c r="BK903" s="201">
        <f>ROUND(I903*H903,2)</f>
        <v>0</v>
      </c>
      <c r="BL903" s="18" t="s">
        <v>145</v>
      </c>
      <c r="BM903" s="200" t="s">
        <v>877</v>
      </c>
    </row>
    <row r="904" spans="1:65" s="2" customFormat="1" ht="29.25">
      <c r="A904" s="35"/>
      <c r="B904" s="36"/>
      <c r="C904" s="37"/>
      <c r="D904" s="202" t="s">
        <v>148</v>
      </c>
      <c r="E904" s="37"/>
      <c r="F904" s="203" t="s">
        <v>878</v>
      </c>
      <c r="G904" s="37"/>
      <c r="H904" s="37"/>
      <c r="I904" s="204"/>
      <c r="J904" s="37"/>
      <c r="K904" s="37"/>
      <c r="L904" s="40"/>
      <c r="M904" s="205"/>
      <c r="N904" s="206"/>
      <c r="O904" s="72"/>
      <c r="P904" s="72"/>
      <c r="Q904" s="72"/>
      <c r="R904" s="72"/>
      <c r="S904" s="72"/>
      <c r="T904" s="73"/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T904" s="18" t="s">
        <v>148</v>
      </c>
      <c r="AU904" s="18" t="s">
        <v>83</v>
      </c>
    </row>
    <row r="905" spans="1:65" s="14" customFormat="1" ht="11.25">
      <c r="B905" s="218"/>
      <c r="C905" s="219"/>
      <c r="D905" s="202" t="s">
        <v>152</v>
      </c>
      <c r="E905" s="219"/>
      <c r="F905" s="221" t="s">
        <v>879</v>
      </c>
      <c r="G905" s="219"/>
      <c r="H905" s="222">
        <v>6404.36</v>
      </c>
      <c r="I905" s="223"/>
      <c r="J905" s="219"/>
      <c r="K905" s="219"/>
      <c r="L905" s="224"/>
      <c r="M905" s="225"/>
      <c r="N905" s="226"/>
      <c r="O905" s="226"/>
      <c r="P905" s="226"/>
      <c r="Q905" s="226"/>
      <c r="R905" s="226"/>
      <c r="S905" s="226"/>
      <c r="T905" s="227"/>
      <c r="AT905" s="228" t="s">
        <v>152</v>
      </c>
      <c r="AU905" s="228" t="s">
        <v>83</v>
      </c>
      <c r="AV905" s="14" t="s">
        <v>83</v>
      </c>
      <c r="AW905" s="14" t="s">
        <v>4</v>
      </c>
      <c r="AX905" s="14" t="s">
        <v>81</v>
      </c>
      <c r="AY905" s="228" t="s">
        <v>137</v>
      </c>
    </row>
    <row r="906" spans="1:65" s="2" customFormat="1" ht="37.9" customHeight="1">
      <c r="A906" s="35"/>
      <c r="B906" s="36"/>
      <c r="C906" s="188" t="s">
        <v>880</v>
      </c>
      <c r="D906" s="188" t="s">
        <v>141</v>
      </c>
      <c r="E906" s="189" t="s">
        <v>881</v>
      </c>
      <c r="F906" s="190" t="s">
        <v>882</v>
      </c>
      <c r="G906" s="191" t="s">
        <v>378</v>
      </c>
      <c r="H906" s="192">
        <v>61.658000000000001</v>
      </c>
      <c r="I906" s="193"/>
      <c r="J906" s="194">
        <f>ROUND(I906*H906,2)</f>
        <v>0</v>
      </c>
      <c r="K906" s="195"/>
      <c r="L906" s="40"/>
      <c r="M906" s="196" t="s">
        <v>1</v>
      </c>
      <c r="N906" s="197" t="s">
        <v>38</v>
      </c>
      <c r="O906" s="72"/>
      <c r="P906" s="198">
        <f>O906*H906</f>
        <v>0</v>
      </c>
      <c r="Q906" s="198">
        <v>0</v>
      </c>
      <c r="R906" s="198">
        <f>Q906*H906</f>
        <v>0</v>
      </c>
      <c r="S906" s="198">
        <v>0</v>
      </c>
      <c r="T906" s="199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200" t="s">
        <v>145</v>
      </c>
      <c r="AT906" s="200" t="s">
        <v>141</v>
      </c>
      <c r="AU906" s="200" t="s">
        <v>83</v>
      </c>
      <c r="AY906" s="18" t="s">
        <v>137</v>
      </c>
      <c r="BE906" s="201">
        <f>IF(N906="základní",J906,0)</f>
        <v>0</v>
      </c>
      <c r="BF906" s="201">
        <f>IF(N906="snížená",J906,0)</f>
        <v>0</v>
      </c>
      <c r="BG906" s="201">
        <f>IF(N906="zákl. přenesená",J906,0)</f>
        <v>0</v>
      </c>
      <c r="BH906" s="201">
        <f>IF(N906="sníž. přenesená",J906,0)</f>
        <v>0</v>
      </c>
      <c r="BI906" s="201">
        <f>IF(N906="nulová",J906,0)</f>
        <v>0</v>
      </c>
      <c r="BJ906" s="18" t="s">
        <v>81</v>
      </c>
      <c r="BK906" s="201">
        <f>ROUND(I906*H906,2)</f>
        <v>0</v>
      </c>
      <c r="BL906" s="18" t="s">
        <v>145</v>
      </c>
      <c r="BM906" s="200" t="s">
        <v>883</v>
      </c>
    </row>
    <row r="907" spans="1:65" s="2" customFormat="1" ht="29.25">
      <c r="A907" s="35"/>
      <c r="B907" s="36"/>
      <c r="C907" s="37"/>
      <c r="D907" s="202" t="s">
        <v>148</v>
      </c>
      <c r="E907" s="37"/>
      <c r="F907" s="203" t="s">
        <v>884</v>
      </c>
      <c r="G907" s="37"/>
      <c r="H907" s="37"/>
      <c r="I907" s="204"/>
      <c r="J907" s="37"/>
      <c r="K907" s="37"/>
      <c r="L907" s="40"/>
      <c r="M907" s="205"/>
      <c r="N907" s="206"/>
      <c r="O907" s="72"/>
      <c r="P907" s="72"/>
      <c r="Q907" s="72"/>
      <c r="R907" s="72"/>
      <c r="S907" s="72"/>
      <c r="T907" s="73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T907" s="18" t="s">
        <v>148</v>
      </c>
      <c r="AU907" s="18" t="s">
        <v>83</v>
      </c>
    </row>
    <row r="908" spans="1:65" s="2" customFormat="1" ht="19.5">
      <c r="A908" s="35"/>
      <c r="B908" s="36"/>
      <c r="C908" s="37"/>
      <c r="D908" s="202" t="s">
        <v>150</v>
      </c>
      <c r="E908" s="37"/>
      <c r="F908" s="207" t="s">
        <v>885</v>
      </c>
      <c r="G908" s="37"/>
      <c r="H908" s="37"/>
      <c r="I908" s="204"/>
      <c r="J908" s="37"/>
      <c r="K908" s="37"/>
      <c r="L908" s="40"/>
      <c r="M908" s="205"/>
      <c r="N908" s="206"/>
      <c r="O908" s="72"/>
      <c r="P908" s="72"/>
      <c r="Q908" s="72"/>
      <c r="R908" s="72"/>
      <c r="S908" s="72"/>
      <c r="T908" s="73"/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T908" s="18" t="s">
        <v>150</v>
      </c>
      <c r="AU908" s="18" t="s">
        <v>83</v>
      </c>
    </row>
    <row r="909" spans="1:65" s="14" customFormat="1" ht="11.25">
      <c r="B909" s="218"/>
      <c r="C909" s="219"/>
      <c r="D909" s="202" t="s">
        <v>152</v>
      </c>
      <c r="E909" s="220" t="s">
        <v>1</v>
      </c>
      <c r="F909" s="221" t="s">
        <v>886</v>
      </c>
      <c r="G909" s="219"/>
      <c r="H909" s="222">
        <v>8.0749999999999993</v>
      </c>
      <c r="I909" s="223"/>
      <c r="J909" s="219"/>
      <c r="K909" s="219"/>
      <c r="L909" s="224"/>
      <c r="M909" s="225"/>
      <c r="N909" s="226"/>
      <c r="O909" s="226"/>
      <c r="P909" s="226"/>
      <c r="Q909" s="226"/>
      <c r="R909" s="226"/>
      <c r="S909" s="226"/>
      <c r="T909" s="227"/>
      <c r="AT909" s="228" t="s">
        <v>152</v>
      </c>
      <c r="AU909" s="228" t="s">
        <v>83</v>
      </c>
      <c r="AV909" s="14" t="s">
        <v>83</v>
      </c>
      <c r="AW909" s="14" t="s">
        <v>30</v>
      </c>
      <c r="AX909" s="14" t="s">
        <v>73</v>
      </c>
      <c r="AY909" s="228" t="s">
        <v>137</v>
      </c>
    </row>
    <row r="910" spans="1:65" s="14" customFormat="1" ht="11.25">
      <c r="B910" s="218"/>
      <c r="C910" s="219"/>
      <c r="D910" s="202" t="s">
        <v>152</v>
      </c>
      <c r="E910" s="220" t="s">
        <v>1</v>
      </c>
      <c r="F910" s="221" t="s">
        <v>887</v>
      </c>
      <c r="G910" s="219"/>
      <c r="H910" s="222">
        <v>2.86</v>
      </c>
      <c r="I910" s="223"/>
      <c r="J910" s="219"/>
      <c r="K910" s="219"/>
      <c r="L910" s="224"/>
      <c r="M910" s="225"/>
      <c r="N910" s="226"/>
      <c r="O910" s="226"/>
      <c r="P910" s="226"/>
      <c r="Q910" s="226"/>
      <c r="R910" s="226"/>
      <c r="S910" s="226"/>
      <c r="T910" s="227"/>
      <c r="AT910" s="228" t="s">
        <v>152</v>
      </c>
      <c r="AU910" s="228" t="s">
        <v>83</v>
      </c>
      <c r="AV910" s="14" t="s">
        <v>83</v>
      </c>
      <c r="AW910" s="14" t="s">
        <v>30</v>
      </c>
      <c r="AX910" s="14" t="s">
        <v>73</v>
      </c>
      <c r="AY910" s="228" t="s">
        <v>137</v>
      </c>
    </row>
    <row r="911" spans="1:65" s="14" customFormat="1" ht="11.25">
      <c r="B911" s="218"/>
      <c r="C911" s="219"/>
      <c r="D911" s="202" t="s">
        <v>152</v>
      </c>
      <c r="E911" s="220" t="s">
        <v>1</v>
      </c>
      <c r="F911" s="221" t="s">
        <v>888</v>
      </c>
      <c r="G911" s="219"/>
      <c r="H911" s="222">
        <v>47.482999999999997</v>
      </c>
      <c r="I911" s="223"/>
      <c r="J911" s="219"/>
      <c r="K911" s="219"/>
      <c r="L911" s="224"/>
      <c r="M911" s="225"/>
      <c r="N911" s="226"/>
      <c r="O911" s="226"/>
      <c r="P911" s="226"/>
      <c r="Q911" s="226"/>
      <c r="R911" s="226"/>
      <c r="S911" s="226"/>
      <c r="T911" s="227"/>
      <c r="AT911" s="228" t="s">
        <v>152</v>
      </c>
      <c r="AU911" s="228" t="s">
        <v>83</v>
      </c>
      <c r="AV911" s="14" t="s">
        <v>83</v>
      </c>
      <c r="AW911" s="14" t="s">
        <v>30</v>
      </c>
      <c r="AX911" s="14" t="s">
        <v>73</v>
      </c>
      <c r="AY911" s="228" t="s">
        <v>137</v>
      </c>
    </row>
    <row r="912" spans="1:65" s="14" customFormat="1" ht="11.25">
      <c r="B912" s="218"/>
      <c r="C912" s="219"/>
      <c r="D912" s="202" t="s">
        <v>152</v>
      </c>
      <c r="E912" s="220" t="s">
        <v>1</v>
      </c>
      <c r="F912" s="221" t="s">
        <v>889</v>
      </c>
      <c r="G912" s="219"/>
      <c r="H912" s="222">
        <v>3.24</v>
      </c>
      <c r="I912" s="223"/>
      <c r="J912" s="219"/>
      <c r="K912" s="219"/>
      <c r="L912" s="224"/>
      <c r="M912" s="225"/>
      <c r="N912" s="226"/>
      <c r="O912" s="226"/>
      <c r="P912" s="226"/>
      <c r="Q912" s="226"/>
      <c r="R912" s="226"/>
      <c r="S912" s="226"/>
      <c r="T912" s="227"/>
      <c r="AT912" s="228" t="s">
        <v>152</v>
      </c>
      <c r="AU912" s="228" t="s">
        <v>83</v>
      </c>
      <c r="AV912" s="14" t="s">
        <v>83</v>
      </c>
      <c r="AW912" s="14" t="s">
        <v>30</v>
      </c>
      <c r="AX912" s="14" t="s">
        <v>73</v>
      </c>
      <c r="AY912" s="228" t="s">
        <v>137</v>
      </c>
    </row>
    <row r="913" spans="1:65" s="16" customFormat="1" ht="11.25">
      <c r="B913" s="240"/>
      <c r="C913" s="241"/>
      <c r="D913" s="202" t="s">
        <v>152</v>
      </c>
      <c r="E913" s="242" t="s">
        <v>1</v>
      </c>
      <c r="F913" s="243" t="s">
        <v>202</v>
      </c>
      <c r="G913" s="241"/>
      <c r="H913" s="244">
        <v>61.657999999999994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AT913" s="250" t="s">
        <v>152</v>
      </c>
      <c r="AU913" s="250" t="s">
        <v>83</v>
      </c>
      <c r="AV913" s="16" t="s">
        <v>145</v>
      </c>
      <c r="AW913" s="16" t="s">
        <v>30</v>
      </c>
      <c r="AX913" s="16" t="s">
        <v>81</v>
      </c>
      <c r="AY913" s="250" t="s">
        <v>137</v>
      </c>
    </row>
    <row r="914" spans="1:65" s="2" customFormat="1" ht="44.25" customHeight="1">
      <c r="A914" s="35"/>
      <c r="B914" s="36"/>
      <c r="C914" s="188" t="s">
        <v>890</v>
      </c>
      <c r="D914" s="188" t="s">
        <v>141</v>
      </c>
      <c r="E914" s="189" t="s">
        <v>891</v>
      </c>
      <c r="F914" s="190" t="s">
        <v>380</v>
      </c>
      <c r="G914" s="191" t="s">
        <v>378</v>
      </c>
      <c r="H914" s="192">
        <v>52.228999999999999</v>
      </c>
      <c r="I914" s="193"/>
      <c r="J914" s="194">
        <f>ROUND(I914*H914,2)</f>
        <v>0</v>
      </c>
      <c r="K914" s="195"/>
      <c r="L914" s="40"/>
      <c r="M914" s="196" t="s">
        <v>1</v>
      </c>
      <c r="N914" s="197" t="s">
        <v>38</v>
      </c>
      <c r="O914" s="72"/>
      <c r="P914" s="198">
        <f>O914*H914</f>
        <v>0</v>
      </c>
      <c r="Q914" s="198">
        <v>0</v>
      </c>
      <c r="R914" s="198">
        <f>Q914*H914</f>
        <v>0</v>
      </c>
      <c r="S914" s="198">
        <v>0</v>
      </c>
      <c r="T914" s="199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00" t="s">
        <v>145</v>
      </c>
      <c r="AT914" s="200" t="s">
        <v>141</v>
      </c>
      <c r="AU914" s="200" t="s">
        <v>83</v>
      </c>
      <c r="AY914" s="18" t="s">
        <v>137</v>
      </c>
      <c r="BE914" s="201">
        <f>IF(N914="základní",J914,0)</f>
        <v>0</v>
      </c>
      <c r="BF914" s="201">
        <f>IF(N914="snížená",J914,0)</f>
        <v>0</v>
      </c>
      <c r="BG914" s="201">
        <f>IF(N914="zákl. přenesená",J914,0)</f>
        <v>0</v>
      </c>
      <c r="BH914" s="201">
        <f>IF(N914="sníž. přenesená",J914,0)</f>
        <v>0</v>
      </c>
      <c r="BI914" s="201">
        <f>IF(N914="nulová",J914,0)</f>
        <v>0</v>
      </c>
      <c r="BJ914" s="18" t="s">
        <v>81</v>
      </c>
      <c r="BK914" s="201">
        <f>ROUND(I914*H914,2)</f>
        <v>0</v>
      </c>
      <c r="BL914" s="18" t="s">
        <v>145</v>
      </c>
      <c r="BM914" s="200" t="s">
        <v>892</v>
      </c>
    </row>
    <row r="915" spans="1:65" s="2" customFormat="1" ht="29.25">
      <c r="A915" s="35"/>
      <c r="B915" s="36"/>
      <c r="C915" s="37"/>
      <c r="D915" s="202" t="s">
        <v>148</v>
      </c>
      <c r="E915" s="37"/>
      <c r="F915" s="203" t="s">
        <v>380</v>
      </c>
      <c r="G915" s="37"/>
      <c r="H915" s="37"/>
      <c r="I915" s="204"/>
      <c r="J915" s="37"/>
      <c r="K915" s="37"/>
      <c r="L915" s="40"/>
      <c r="M915" s="205"/>
      <c r="N915" s="206"/>
      <c r="O915" s="72"/>
      <c r="P915" s="72"/>
      <c r="Q915" s="72"/>
      <c r="R915" s="72"/>
      <c r="S915" s="72"/>
      <c r="T915" s="73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148</v>
      </c>
      <c r="AU915" s="18" t="s">
        <v>83</v>
      </c>
    </row>
    <row r="916" spans="1:65" s="2" customFormat="1" ht="19.5">
      <c r="A916" s="35"/>
      <c r="B916" s="36"/>
      <c r="C916" s="37"/>
      <c r="D916" s="202" t="s">
        <v>150</v>
      </c>
      <c r="E916" s="37"/>
      <c r="F916" s="207" t="s">
        <v>893</v>
      </c>
      <c r="G916" s="37"/>
      <c r="H916" s="37"/>
      <c r="I916" s="204"/>
      <c r="J916" s="37"/>
      <c r="K916" s="37"/>
      <c r="L916" s="40"/>
      <c r="M916" s="205"/>
      <c r="N916" s="206"/>
      <c r="O916" s="72"/>
      <c r="P916" s="72"/>
      <c r="Q916" s="72"/>
      <c r="R916" s="72"/>
      <c r="S916" s="72"/>
      <c r="T916" s="73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T916" s="18" t="s">
        <v>150</v>
      </c>
      <c r="AU916" s="18" t="s">
        <v>83</v>
      </c>
    </row>
    <row r="917" spans="1:65" s="14" customFormat="1" ht="11.25">
      <c r="B917" s="218"/>
      <c r="C917" s="219"/>
      <c r="D917" s="202" t="s">
        <v>152</v>
      </c>
      <c r="E917" s="220" t="s">
        <v>1</v>
      </c>
      <c r="F917" s="221" t="s">
        <v>894</v>
      </c>
      <c r="G917" s="219"/>
      <c r="H917" s="222">
        <v>52.228999999999999</v>
      </c>
      <c r="I917" s="223"/>
      <c r="J917" s="219"/>
      <c r="K917" s="219"/>
      <c r="L917" s="224"/>
      <c r="M917" s="225"/>
      <c r="N917" s="226"/>
      <c r="O917" s="226"/>
      <c r="P917" s="226"/>
      <c r="Q917" s="226"/>
      <c r="R917" s="226"/>
      <c r="S917" s="226"/>
      <c r="T917" s="227"/>
      <c r="AT917" s="228" t="s">
        <v>152</v>
      </c>
      <c r="AU917" s="228" t="s">
        <v>83</v>
      </c>
      <c r="AV917" s="14" t="s">
        <v>83</v>
      </c>
      <c r="AW917" s="14" t="s">
        <v>30</v>
      </c>
      <c r="AX917" s="14" t="s">
        <v>73</v>
      </c>
      <c r="AY917" s="228" t="s">
        <v>137</v>
      </c>
    </row>
    <row r="918" spans="1:65" s="16" customFormat="1" ht="11.25">
      <c r="B918" s="240"/>
      <c r="C918" s="241"/>
      <c r="D918" s="202" t="s">
        <v>152</v>
      </c>
      <c r="E918" s="242" t="s">
        <v>1</v>
      </c>
      <c r="F918" s="243" t="s">
        <v>202</v>
      </c>
      <c r="G918" s="241"/>
      <c r="H918" s="244">
        <v>52.228999999999999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AT918" s="250" t="s">
        <v>152</v>
      </c>
      <c r="AU918" s="250" t="s">
        <v>83</v>
      </c>
      <c r="AV918" s="16" t="s">
        <v>145</v>
      </c>
      <c r="AW918" s="16" t="s">
        <v>30</v>
      </c>
      <c r="AX918" s="16" t="s">
        <v>81</v>
      </c>
      <c r="AY918" s="250" t="s">
        <v>137</v>
      </c>
    </row>
    <row r="919" spans="1:65" s="2" customFormat="1" ht="44.25" customHeight="1">
      <c r="A919" s="35"/>
      <c r="B919" s="36"/>
      <c r="C919" s="188" t="s">
        <v>895</v>
      </c>
      <c r="D919" s="188" t="s">
        <v>141</v>
      </c>
      <c r="E919" s="189" t="s">
        <v>896</v>
      </c>
      <c r="F919" s="190" t="s">
        <v>897</v>
      </c>
      <c r="G919" s="191" t="s">
        <v>378</v>
      </c>
      <c r="H919" s="192">
        <v>110.193</v>
      </c>
      <c r="I919" s="193"/>
      <c r="J919" s="194">
        <f>ROUND(I919*H919,2)</f>
        <v>0</v>
      </c>
      <c r="K919" s="195"/>
      <c r="L919" s="40"/>
      <c r="M919" s="196" t="s">
        <v>1</v>
      </c>
      <c r="N919" s="197" t="s">
        <v>38</v>
      </c>
      <c r="O919" s="72"/>
      <c r="P919" s="198">
        <f>O919*H919</f>
        <v>0</v>
      </c>
      <c r="Q919" s="198">
        <v>0</v>
      </c>
      <c r="R919" s="198">
        <f>Q919*H919</f>
        <v>0</v>
      </c>
      <c r="S919" s="198">
        <v>0</v>
      </c>
      <c r="T919" s="199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200" t="s">
        <v>145</v>
      </c>
      <c r="AT919" s="200" t="s">
        <v>141</v>
      </c>
      <c r="AU919" s="200" t="s">
        <v>83</v>
      </c>
      <c r="AY919" s="18" t="s">
        <v>137</v>
      </c>
      <c r="BE919" s="201">
        <f>IF(N919="základní",J919,0)</f>
        <v>0</v>
      </c>
      <c r="BF919" s="201">
        <f>IF(N919="snížená",J919,0)</f>
        <v>0</v>
      </c>
      <c r="BG919" s="201">
        <f>IF(N919="zákl. přenesená",J919,0)</f>
        <v>0</v>
      </c>
      <c r="BH919" s="201">
        <f>IF(N919="sníž. přenesená",J919,0)</f>
        <v>0</v>
      </c>
      <c r="BI919" s="201">
        <f>IF(N919="nulová",J919,0)</f>
        <v>0</v>
      </c>
      <c r="BJ919" s="18" t="s">
        <v>81</v>
      </c>
      <c r="BK919" s="201">
        <f>ROUND(I919*H919,2)</f>
        <v>0</v>
      </c>
      <c r="BL919" s="18" t="s">
        <v>145</v>
      </c>
      <c r="BM919" s="200" t="s">
        <v>898</v>
      </c>
    </row>
    <row r="920" spans="1:65" s="2" customFormat="1" ht="29.25">
      <c r="A920" s="35"/>
      <c r="B920" s="36"/>
      <c r="C920" s="37"/>
      <c r="D920" s="202" t="s">
        <v>148</v>
      </c>
      <c r="E920" s="37"/>
      <c r="F920" s="203" t="s">
        <v>897</v>
      </c>
      <c r="G920" s="37"/>
      <c r="H920" s="37"/>
      <c r="I920" s="204"/>
      <c r="J920" s="37"/>
      <c r="K920" s="37"/>
      <c r="L920" s="40"/>
      <c r="M920" s="205"/>
      <c r="N920" s="206"/>
      <c r="O920" s="72"/>
      <c r="P920" s="72"/>
      <c r="Q920" s="72"/>
      <c r="R920" s="72"/>
      <c r="S920" s="72"/>
      <c r="T920" s="73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T920" s="18" t="s">
        <v>148</v>
      </c>
      <c r="AU920" s="18" t="s">
        <v>83</v>
      </c>
    </row>
    <row r="921" spans="1:65" s="2" customFormat="1" ht="19.5">
      <c r="A921" s="35"/>
      <c r="B921" s="36"/>
      <c r="C921" s="37"/>
      <c r="D921" s="202" t="s">
        <v>150</v>
      </c>
      <c r="E921" s="37"/>
      <c r="F921" s="207" t="s">
        <v>899</v>
      </c>
      <c r="G921" s="37"/>
      <c r="H921" s="37"/>
      <c r="I921" s="204"/>
      <c r="J921" s="37"/>
      <c r="K921" s="37"/>
      <c r="L921" s="40"/>
      <c r="M921" s="205"/>
      <c r="N921" s="206"/>
      <c r="O921" s="72"/>
      <c r="P921" s="72"/>
      <c r="Q921" s="72"/>
      <c r="R921" s="72"/>
      <c r="S921" s="72"/>
      <c r="T921" s="73"/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T921" s="18" t="s">
        <v>150</v>
      </c>
      <c r="AU921" s="18" t="s">
        <v>83</v>
      </c>
    </row>
    <row r="922" spans="1:65" s="14" customFormat="1" ht="11.25">
      <c r="B922" s="218"/>
      <c r="C922" s="219"/>
      <c r="D922" s="202" t="s">
        <v>152</v>
      </c>
      <c r="E922" s="220" t="s">
        <v>1</v>
      </c>
      <c r="F922" s="221" t="s">
        <v>900</v>
      </c>
      <c r="G922" s="219"/>
      <c r="H922" s="222">
        <v>76.59</v>
      </c>
      <c r="I922" s="223"/>
      <c r="J922" s="219"/>
      <c r="K922" s="219"/>
      <c r="L922" s="224"/>
      <c r="M922" s="225"/>
      <c r="N922" s="226"/>
      <c r="O922" s="226"/>
      <c r="P922" s="226"/>
      <c r="Q922" s="226"/>
      <c r="R922" s="226"/>
      <c r="S922" s="226"/>
      <c r="T922" s="227"/>
      <c r="AT922" s="228" t="s">
        <v>152</v>
      </c>
      <c r="AU922" s="228" t="s">
        <v>83</v>
      </c>
      <c r="AV922" s="14" t="s">
        <v>83</v>
      </c>
      <c r="AW922" s="14" t="s">
        <v>30</v>
      </c>
      <c r="AX922" s="14" t="s">
        <v>73</v>
      </c>
      <c r="AY922" s="228" t="s">
        <v>137</v>
      </c>
    </row>
    <row r="923" spans="1:65" s="14" customFormat="1" ht="11.25">
      <c r="B923" s="218"/>
      <c r="C923" s="219"/>
      <c r="D923" s="202" t="s">
        <v>152</v>
      </c>
      <c r="E923" s="220" t="s">
        <v>1</v>
      </c>
      <c r="F923" s="221" t="s">
        <v>901</v>
      </c>
      <c r="G923" s="219"/>
      <c r="H923" s="222">
        <v>33.603000000000002</v>
      </c>
      <c r="I923" s="223"/>
      <c r="J923" s="219"/>
      <c r="K923" s="219"/>
      <c r="L923" s="224"/>
      <c r="M923" s="225"/>
      <c r="N923" s="226"/>
      <c r="O923" s="226"/>
      <c r="P923" s="226"/>
      <c r="Q923" s="226"/>
      <c r="R923" s="226"/>
      <c r="S923" s="226"/>
      <c r="T923" s="227"/>
      <c r="AT923" s="228" t="s">
        <v>152</v>
      </c>
      <c r="AU923" s="228" t="s">
        <v>83</v>
      </c>
      <c r="AV923" s="14" t="s">
        <v>83</v>
      </c>
      <c r="AW923" s="14" t="s">
        <v>30</v>
      </c>
      <c r="AX923" s="14" t="s">
        <v>73</v>
      </c>
      <c r="AY923" s="228" t="s">
        <v>137</v>
      </c>
    </row>
    <row r="924" spans="1:65" s="16" customFormat="1" ht="11.25">
      <c r="B924" s="240"/>
      <c r="C924" s="241"/>
      <c r="D924" s="202" t="s">
        <v>152</v>
      </c>
      <c r="E924" s="242" t="s">
        <v>1</v>
      </c>
      <c r="F924" s="243" t="s">
        <v>202</v>
      </c>
      <c r="G924" s="241"/>
      <c r="H924" s="244">
        <v>110.19300000000001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AT924" s="250" t="s">
        <v>152</v>
      </c>
      <c r="AU924" s="250" t="s">
        <v>83</v>
      </c>
      <c r="AV924" s="16" t="s">
        <v>145</v>
      </c>
      <c r="AW924" s="16" t="s">
        <v>30</v>
      </c>
      <c r="AX924" s="16" t="s">
        <v>81</v>
      </c>
      <c r="AY924" s="250" t="s">
        <v>137</v>
      </c>
    </row>
    <row r="925" spans="1:65" s="12" customFormat="1" ht="22.9" customHeight="1">
      <c r="B925" s="172"/>
      <c r="C925" s="173"/>
      <c r="D925" s="174" t="s">
        <v>72</v>
      </c>
      <c r="E925" s="186" t="s">
        <v>902</v>
      </c>
      <c r="F925" s="186" t="s">
        <v>903</v>
      </c>
      <c r="G925" s="173"/>
      <c r="H925" s="173"/>
      <c r="I925" s="176"/>
      <c r="J925" s="187">
        <f>BK925</f>
        <v>0</v>
      </c>
      <c r="K925" s="173"/>
      <c r="L925" s="178"/>
      <c r="M925" s="179"/>
      <c r="N925" s="180"/>
      <c r="O925" s="180"/>
      <c r="P925" s="181">
        <f>SUM(P926:P929)</f>
        <v>0</v>
      </c>
      <c r="Q925" s="180"/>
      <c r="R925" s="181">
        <f>SUM(R926:R929)</f>
        <v>0</v>
      </c>
      <c r="S925" s="180"/>
      <c r="T925" s="182">
        <f>SUM(T926:T929)</f>
        <v>0</v>
      </c>
      <c r="AR925" s="183" t="s">
        <v>81</v>
      </c>
      <c r="AT925" s="184" t="s">
        <v>72</v>
      </c>
      <c r="AU925" s="184" t="s">
        <v>81</v>
      </c>
      <c r="AY925" s="183" t="s">
        <v>137</v>
      </c>
      <c r="BK925" s="185">
        <f>SUM(BK926:BK929)</f>
        <v>0</v>
      </c>
    </row>
    <row r="926" spans="1:65" s="2" customFormat="1" ht="24.2" customHeight="1">
      <c r="A926" s="35"/>
      <c r="B926" s="36"/>
      <c r="C926" s="188" t="s">
        <v>904</v>
      </c>
      <c r="D926" s="188" t="s">
        <v>141</v>
      </c>
      <c r="E926" s="189" t="s">
        <v>905</v>
      </c>
      <c r="F926" s="190" t="s">
        <v>906</v>
      </c>
      <c r="G926" s="191" t="s">
        <v>378</v>
      </c>
      <c r="H926" s="192">
        <v>482.88200000000001</v>
      </c>
      <c r="I926" s="193"/>
      <c r="J926" s="194">
        <f>ROUND(I926*H926,2)</f>
        <v>0</v>
      </c>
      <c r="K926" s="195"/>
      <c r="L926" s="40"/>
      <c r="M926" s="196" t="s">
        <v>1</v>
      </c>
      <c r="N926" s="197" t="s">
        <v>38</v>
      </c>
      <c r="O926" s="72"/>
      <c r="P926" s="198">
        <f>O926*H926</f>
        <v>0</v>
      </c>
      <c r="Q926" s="198">
        <v>0</v>
      </c>
      <c r="R926" s="198">
        <f>Q926*H926</f>
        <v>0</v>
      </c>
      <c r="S926" s="198">
        <v>0</v>
      </c>
      <c r="T926" s="199">
        <f>S926*H926</f>
        <v>0</v>
      </c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R926" s="200" t="s">
        <v>145</v>
      </c>
      <c r="AT926" s="200" t="s">
        <v>141</v>
      </c>
      <c r="AU926" s="200" t="s">
        <v>83</v>
      </c>
      <c r="AY926" s="18" t="s">
        <v>137</v>
      </c>
      <c r="BE926" s="201">
        <f>IF(N926="základní",J926,0)</f>
        <v>0</v>
      </c>
      <c r="BF926" s="201">
        <f>IF(N926="snížená",J926,0)</f>
        <v>0</v>
      </c>
      <c r="BG926" s="201">
        <f>IF(N926="zákl. přenesená",J926,0)</f>
        <v>0</v>
      </c>
      <c r="BH926" s="201">
        <f>IF(N926="sníž. přenesená",J926,0)</f>
        <v>0</v>
      </c>
      <c r="BI926" s="201">
        <f>IF(N926="nulová",J926,0)</f>
        <v>0</v>
      </c>
      <c r="BJ926" s="18" t="s">
        <v>81</v>
      </c>
      <c r="BK926" s="201">
        <f>ROUND(I926*H926,2)</f>
        <v>0</v>
      </c>
      <c r="BL926" s="18" t="s">
        <v>145</v>
      </c>
      <c r="BM926" s="200" t="s">
        <v>907</v>
      </c>
    </row>
    <row r="927" spans="1:65" s="2" customFormat="1" ht="29.25">
      <c r="A927" s="35"/>
      <c r="B927" s="36"/>
      <c r="C927" s="37"/>
      <c r="D927" s="202" t="s">
        <v>148</v>
      </c>
      <c r="E927" s="37"/>
      <c r="F927" s="203" t="s">
        <v>908</v>
      </c>
      <c r="G927" s="37"/>
      <c r="H927" s="37"/>
      <c r="I927" s="204"/>
      <c r="J927" s="37"/>
      <c r="K927" s="37"/>
      <c r="L927" s="40"/>
      <c r="M927" s="205"/>
      <c r="N927" s="206"/>
      <c r="O927" s="72"/>
      <c r="P927" s="72"/>
      <c r="Q927" s="72"/>
      <c r="R927" s="72"/>
      <c r="S927" s="72"/>
      <c r="T927" s="73"/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T927" s="18" t="s">
        <v>148</v>
      </c>
      <c r="AU927" s="18" t="s">
        <v>83</v>
      </c>
    </row>
    <row r="928" spans="1:65" s="2" customFormat="1" ht="33" customHeight="1">
      <c r="A928" s="35"/>
      <c r="B928" s="36"/>
      <c r="C928" s="188" t="s">
        <v>909</v>
      </c>
      <c r="D928" s="188" t="s">
        <v>141</v>
      </c>
      <c r="E928" s="189" t="s">
        <v>910</v>
      </c>
      <c r="F928" s="190" t="s">
        <v>911</v>
      </c>
      <c r="G928" s="191" t="s">
        <v>378</v>
      </c>
      <c r="H928" s="192">
        <v>127.131</v>
      </c>
      <c r="I928" s="193"/>
      <c r="J928" s="194">
        <f>ROUND(I928*H928,2)</f>
        <v>0</v>
      </c>
      <c r="K928" s="195"/>
      <c r="L928" s="40"/>
      <c r="M928" s="196" t="s">
        <v>1</v>
      </c>
      <c r="N928" s="197" t="s">
        <v>38</v>
      </c>
      <c r="O928" s="72"/>
      <c r="P928" s="198">
        <f>O928*H928</f>
        <v>0</v>
      </c>
      <c r="Q928" s="198">
        <v>0</v>
      </c>
      <c r="R928" s="198">
        <f>Q928*H928</f>
        <v>0</v>
      </c>
      <c r="S928" s="198">
        <v>0</v>
      </c>
      <c r="T928" s="199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200" t="s">
        <v>145</v>
      </c>
      <c r="AT928" s="200" t="s">
        <v>141</v>
      </c>
      <c r="AU928" s="200" t="s">
        <v>83</v>
      </c>
      <c r="AY928" s="18" t="s">
        <v>137</v>
      </c>
      <c r="BE928" s="201">
        <f>IF(N928="základní",J928,0)</f>
        <v>0</v>
      </c>
      <c r="BF928" s="201">
        <f>IF(N928="snížená",J928,0)</f>
        <v>0</v>
      </c>
      <c r="BG928" s="201">
        <f>IF(N928="zákl. přenesená",J928,0)</f>
        <v>0</v>
      </c>
      <c r="BH928" s="201">
        <f>IF(N928="sníž. přenesená",J928,0)</f>
        <v>0</v>
      </c>
      <c r="BI928" s="201">
        <f>IF(N928="nulová",J928,0)</f>
        <v>0</v>
      </c>
      <c r="BJ928" s="18" t="s">
        <v>81</v>
      </c>
      <c r="BK928" s="201">
        <f>ROUND(I928*H928,2)</f>
        <v>0</v>
      </c>
      <c r="BL928" s="18" t="s">
        <v>145</v>
      </c>
      <c r="BM928" s="200" t="s">
        <v>912</v>
      </c>
    </row>
    <row r="929" spans="1:47" s="2" customFormat="1" ht="29.25">
      <c r="A929" s="35"/>
      <c r="B929" s="36"/>
      <c r="C929" s="37"/>
      <c r="D929" s="202" t="s">
        <v>148</v>
      </c>
      <c r="E929" s="37"/>
      <c r="F929" s="203" t="s">
        <v>913</v>
      </c>
      <c r="G929" s="37"/>
      <c r="H929" s="37"/>
      <c r="I929" s="204"/>
      <c r="J929" s="37"/>
      <c r="K929" s="37"/>
      <c r="L929" s="40"/>
      <c r="M929" s="262"/>
      <c r="N929" s="263"/>
      <c r="O929" s="264"/>
      <c r="P929" s="264"/>
      <c r="Q929" s="264"/>
      <c r="R929" s="264"/>
      <c r="S929" s="264"/>
      <c r="T929" s="265"/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T929" s="18" t="s">
        <v>148</v>
      </c>
      <c r="AU929" s="18" t="s">
        <v>83</v>
      </c>
    </row>
    <row r="930" spans="1:47" s="2" customFormat="1" ht="6.95" customHeight="1">
      <c r="A930" s="35"/>
      <c r="B930" s="55"/>
      <c r="C930" s="56"/>
      <c r="D930" s="56"/>
      <c r="E930" s="56"/>
      <c r="F930" s="56"/>
      <c r="G930" s="56"/>
      <c r="H930" s="56"/>
      <c r="I930" s="56"/>
      <c r="J930" s="56"/>
      <c r="K930" s="56"/>
      <c r="L930" s="40"/>
      <c r="M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</row>
  </sheetData>
  <sheetProtection algorithmName="SHA-512" hashValue="a81InoaYtgMxedUmdI0wzU5djL2OGfhj5TqnZq2wwWaaB4hLJ9yRjZeJekHCZcdwi4r1UcLry76AJl7ijSYhyQ==" saltValue="DtWzr/bGx/6PRekCv1wLVYiwPzA6EyHHsOav+sgxZC4a0rpoejVoWBEQ3W7hdpnqSP7OB0/YdRhypXfQoVxyKQ==" spinCount="100000" sheet="1" objects="1" scenarios="1" formatColumns="0" formatRows="0" autoFilter="0"/>
  <autoFilter ref="C137:K929" xr:uid="{00000000-0009-0000-0000-000001000000}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87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OSTŘETÍN - VYSOKÁ U HOLIC PROPOJENÍ VODOVODŮ DN150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88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914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90</v>
      </c>
      <c r="G12" s="35"/>
      <c r="H12" s="35"/>
      <c r="I12" s="113" t="s">
        <v>22</v>
      </c>
      <c r="J12" s="115" t="str">
        <f>'Rekapitulace stavby'!AN8</f>
        <v>24. 5. 2022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91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92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93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ROUND((SUM(BE125:BE193)),  2)</f>
        <v>0</v>
      </c>
      <c r="G33" s="35"/>
      <c r="H33" s="35"/>
      <c r="I33" s="125">
        <v>0.21</v>
      </c>
      <c r="J33" s="124">
        <f>ROUND(((SUM(BE125:BE193))*I33),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ROUND((SUM(BF125:BF193)),  2)</f>
        <v>0</v>
      </c>
      <c r="G34" s="35"/>
      <c r="H34" s="35"/>
      <c r="I34" s="125">
        <v>0.15</v>
      </c>
      <c r="J34" s="124">
        <f>ROUND(((SUM(BF125:BF193))*I34),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ROUND((SUM(BG125:BG193)),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ROUND((SUM(BH125:BH193)),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ROUND((SUM(BI125:BI193)),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OSTŘETÍN - VYSOKÁ U HOLIC PROPOJENÍ VODOVODŮ DN150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VRN - Vedlejší náklady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Ostřetín, m.č. Vysoká u Holic</v>
      </c>
      <c r="G89" s="37"/>
      <c r="H89" s="37"/>
      <c r="I89" s="30" t="s">
        <v>22</v>
      </c>
      <c r="J89" s="67" t="str">
        <f>IF(J12="","",J12)</f>
        <v>24. 5. 2022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Vodovody a kanalizace Pardubice, a.s.</v>
      </c>
      <c r="G91" s="37"/>
      <c r="H91" s="37"/>
      <c r="I91" s="30" t="s">
        <v>29</v>
      </c>
      <c r="J91" s="33" t="str">
        <f>E21</f>
        <v xml:space="preserve">RECPROJEKT s.r.o.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>RECPROJEKT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96</v>
      </c>
      <c r="D94" s="145"/>
      <c r="E94" s="145"/>
      <c r="F94" s="145"/>
      <c r="G94" s="145"/>
      <c r="H94" s="145"/>
      <c r="I94" s="145"/>
      <c r="J94" s="146" t="s">
        <v>97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98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99</v>
      </c>
    </row>
    <row r="97" spans="1:31" s="9" customFormat="1" ht="24.95" customHeight="1">
      <c r="B97" s="148"/>
      <c r="C97" s="149"/>
      <c r="D97" s="150" t="s">
        <v>100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119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9" customFormat="1" ht="24.95" customHeight="1">
      <c r="B99" s="148"/>
      <c r="C99" s="149"/>
      <c r="D99" s="150" t="s">
        <v>915</v>
      </c>
      <c r="E99" s="151"/>
      <c r="F99" s="151"/>
      <c r="G99" s="151"/>
      <c r="H99" s="151"/>
      <c r="I99" s="151"/>
      <c r="J99" s="152">
        <f>J131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916</v>
      </c>
      <c r="E100" s="157"/>
      <c r="F100" s="157"/>
      <c r="G100" s="157"/>
      <c r="H100" s="157"/>
      <c r="I100" s="157"/>
      <c r="J100" s="158">
        <f>J132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917</v>
      </c>
      <c r="E101" s="157"/>
      <c r="F101" s="157"/>
      <c r="G101" s="157"/>
      <c r="H101" s="157"/>
      <c r="I101" s="157"/>
      <c r="J101" s="158">
        <f>J148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918</v>
      </c>
      <c r="E102" s="157"/>
      <c r="F102" s="157"/>
      <c r="G102" s="157"/>
      <c r="H102" s="157"/>
      <c r="I102" s="157"/>
      <c r="J102" s="158">
        <f>J151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919</v>
      </c>
      <c r="E103" s="157"/>
      <c r="F103" s="157"/>
      <c r="G103" s="157"/>
      <c r="H103" s="157"/>
      <c r="I103" s="157"/>
      <c r="J103" s="158">
        <f>J160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920</v>
      </c>
      <c r="E104" s="157"/>
      <c r="F104" s="157"/>
      <c r="G104" s="157"/>
      <c r="H104" s="157"/>
      <c r="I104" s="157"/>
      <c r="J104" s="158">
        <f>J182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921</v>
      </c>
      <c r="E105" s="157"/>
      <c r="F105" s="157"/>
      <c r="G105" s="157"/>
      <c r="H105" s="157"/>
      <c r="I105" s="157"/>
      <c r="J105" s="158">
        <f>J188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122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4" t="str">
        <f>E7</f>
        <v>OSTŘETÍN - VYSOKÁ U HOLIC PROPOJENÍ VODOVODŮ DN150</v>
      </c>
      <c r="F115" s="315"/>
      <c r="G115" s="315"/>
      <c r="H115" s="315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88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85" t="str">
        <f>E9</f>
        <v>VRN - Vedlejší náklady</v>
      </c>
      <c r="F117" s="316"/>
      <c r="G117" s="316"/>
      <c r="H117" s="316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Ostřetín, m.č. Vysoká u Holic</v>
      </c>
      <c r="G119" s="37"/>
      <c r="H119" s="37"/>
      <c r="I119" s="30" t="s">
        <v>22</v>
      </c>
      <c r="J119" s="67" t="str">
        <f>IF(J12="","",J12)</f>
        <v>24. 5. 2022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>Vodovody a kanalizace Pardubice, a.s.</v>
      </c>
      <c r="G121" s="37"/>
      <c r="H121" s="37"/>
      <c r="I121" s="30" t="s">
        <v>29</v>
      </c>
      <c r="J121" s="33" t="str">
        <f>E21</f>
        <v xml:space="preserve">RECPROJEKT s.r.o.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27</v>
      </c>
      <c r="D122" s="37"/>
      <c r="E122" s="37"/>
      <c r="F122" s="28" t="str">
        <f>IF(E18="","",E18)</f>
        <v>Vyplň údaj</v>
      </c>
      <c r="G122" s="37"/>
      <c r="H122" s="37"/>
      <c r="I122" s="30" t="s">
        <v>31</v>
      </c>
      <c r="J122" s="33" t="str">
        <f>E24</f>
        <v>RECPROJEKT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123</v>
      </c>
      <c r="D124" s="163" t="s">
        <v>58</v>
      </c>
      <c r="E124" s="163" t="s">
        <v>54</v>
      </c>
      <c r="F124" s="163" t="s">
        <v>55</v>
      </c>
      <c r="G124" s="163" t="s">
        <v>124</v>
      </c>
      <c r="H124" s="163" t="s">
        <v>125</v>
      </c>
      <c r="I124" s="163" t="s">
        <v>126</v>
      </c>
      <c r="J124" s="164" t="s">
        <v>97</v>
      </c>
      <c r="K124" s="165" t="s">
        <v>127</v>
      </c>
      <c r="L124" s="166"/>
      <c r="M124" s="76" t="s">
        <v>1</v>
      </c>
      <c r="N124" s="77" t="s">
        <v>37</v>
      </c>
      <c r="O124" s="77" t="s">
        <v>128</v>
      </c>
      <c r="P124" s="77" t="s">
        <v>129</v>
      </c>
      <c r="Q124" s="77" t="s">
        <v>130</v>
      </c>
      <c r="R124" s="77" t="s">
        <v>131</v>
      </c>
      <c r="S124" s="77" t="s">
        <v>132</v>
      </c>
      <c r="T124" s="78" t="s">
        <v>133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134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P126+P131</f>
        <v>0</v>
      </c>
      <c r="Q125" s="80"/>
      <c r="R125" s="169">
        <f>R126+R131</f>
        <v>0</v>
      </c>
      <c r="S125" s="80"/>
      <c r="T125" s="170">
        <f>T126+T131</f>
        <v>31.68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72</v>
      </c>
      <c r="AU125" s="18" t="s">
        <v>99</v>
      </c>
      <c r="BK125" s="171">
        <f>BK126+BK131</f>
        <v>0</v>
      </c>
    </row>
    <row r="126" spans="1:65" s="12" customFormat="1" ht="25.9" customHeight="1">
      <c r="B126" s="172"/>
      <c r="C126" s="173"/>
      <c r="D126" s="174" t="s">
        <v>72</v>
      </c>
      <c r="E126" s="175" t="s">
        <v>135</v>
      </c>
      <c r="F126" s="175" t="s">
        <v>136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</f>
        <v>0</v>
      </c>
      <c r="Q126" s="180"/>
      <c r="R126" s="181">
        <f>R127</f>
        <v>0</v>
      </c>
      <c r="S126" s="180"/>
      <c r="T126" s="182">
        <f>T127</f>
        <v>31.68</v>
      </c>
      <c r="AR126" s="183" t="s">
        <v>81</v>
      </c>
      <c r="AT126" s="184" t="s">
        <v>72</v>
      </c>
      <c r="AU126" s="184" t="s">
        <v>73</v>
      </c>
      <c r="AY126" s="183" t="s">
        <v>137</v>
      </c>
      <c r="BK126" s="185">
        <f>BK127</f>
        <v>0</v>
      </c>
    </row>
    <row r="127" spans="1:65" s="12" customFormat="1" ht="22.9" customHeight="1">
      <c r="B127" s="172"/>
      <c r="C127" s="173"/>
      <c r="D127" s="174" t="s">
        <v>72</v>
      </c>
      <c r="E127" s="186" t="s">
        <v>210</v>
      </c>
      <c r="F127" s="186" t="s">
        <v>854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SUM(P128:P130)</f>
        <v>0</v>
      </c>
      <c r="Q127" s="180"/>
      <c r="R127" s="181">
        <f>SUM(R128:R130)</f>
        <v>0</v>
      </c>
      <c r="S127" s="180"/>
      <c r="T127" s="182">
        <f>SUM(T128:T130)</f>
        <v>31.68</v>
      </c>
      <c r="AR127" s="183" t="s">
        <v>81</v>
      </c>
      <c r="AT127" s="184" t="s">
        <v>72</v>
      </c>
      <c r="AU127" s="184" t="s">
        <v>81</v>
      </c>
      <c r="AY127" s="183" t="s">
        <v>137</v>
      </c>
      <c r="BK127" s="185">
        <f>SUM(BK128:BK130)</f>
        <v>0</v>
      </c>
    </row>
    <row r="128" spans="1:65" s="2" customFormat="1" ht="16.5" customHeight="1">
      <c r="A128" s="35"/>
      <c r="B128" s="36"/>
      <c r="C128" s="188" t="s">
        <v>81</v>
      </c>
      <c r="D128" s="188" t="s">
        <v>141</v>
      </c>
      <c r="E128" s="189" t="s">
        <v>922</v>
      </c>
      <c r="F128" s="190" t="s">
        <v>923</v>
      </c>
      <c r="G128" s="191" t="s">
        <v>144</v>
      </c>
      <c r="H128" s="192">
        <v>3168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38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0.01</v>
      </c>
      <c r="T128" s="199">
        <f>S128*H128</f>
        <v>31.68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145</v>
      </c>
      <c r="AT128" s="200" t="s">
        <v>141</v>
      </c>
      <c r="AU128" s="200" t="s">
        <v>83</v>
      </c>
      <c r="AY128" s="18" t="s">
        <v>137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81</v>
      </c>
      <c r="BK128" s="201">
        <f>ROUND(I128*H128,2)</f>
        <v>0</v>
      </c>
      <c r="BL128" s="18" t="s">
        <v>145</v>
      </c>
      <c r="BM128" s="200" t="s">
        <v>924</v>
      </c>
    </row>
    <row r="129" spans="1:65" s="2" customFormat="1" ht="19.5">
      <c r="A129" s="35"/>
      <c r="B129" s="36"/>
      <c r="C129" s="37"/>
      <c r="D129" s="202" t="s">
        <v>148</v>
      </c>
      <c r="E129" s="37"/>
      <c r="F129" s="203" t="s">
        <v>925</v>
      </c>
      <c r="G129" s="37"/>
      <c r="H129" s="37"/>
      <c r="I129" s="204"/>
      <c r="J129" s="37"/>
      <c r="K129" s="37"/>
      <c r="L129" s="40"/>
      <c r="M129" s="205"/>
      <c r="N129" s="206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148</v>
      </c>
      <c r="AU129" s="18" t="s">
        <v>83</v>
      </c>
    </row>
    <row r="130" spans="1:65" s="14" customFormat="1" ht="11.25">
      <c r="B130" s="218"/>
      <c r="C130" s="219"/>
      <c r="D130" s="202" t="s">
        <v>152</v>
      </c>
      <c r="E130" s="220" t="s">
        <v>1</v>
      </c>
      <c r="F130" s="221" t="s">
        <v>926</v>
      </c>
      <c r="G130" s="219"/>
      <c r="H130" s="222">
        <v>3168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152</v>
      </c>
      <c r="AU130" s="228" t="s">
        <v>83</v>
      </c>
      <c r="AV130" s="14" t="s">
        <v>83</v>
      </c>
      <c r="AW130" s="14" t="s">
        <v>30</v>
      </c>
      <c r="AX130" s="14" t="s">
        <v>81</v>
      </c>
      <c r="AY130" s="228" t="s">
        <v>137</v>
      </c>
    </row>
    <row r="131" spans="1:65" s="12" customFormat="1" ht="25.9" customHeight="1">
      <c r="B131" s="172"/>
      <c r="C131" s="173"/>
      <c r="D131" s="174" t="s">
        <v>72</v>
      </c>
      <c r="E131" s="175" t="s">
        <v>84</v>
      </c>
      <c r="F131" s="175" t="s">
        <v>927</v>
      </c>
      <c r="G131" s="173"/>
      <c r="H131" s="173"/>
      <c r="I131" s="176"/>
      <c r="J131" s="177">
        <f>BK131</f>
        <v>0</v>
      </c>
      <c r="K131" s="173"/>
      <c r="L131" s="178"/>
      <c r="M131" s="179"/>
      <c r="N131" s="180"/>
      <c r="O131" s="180"/>
      <c r="P131" s="181">
        <f>P132+P148+P151+P160+P182+P188</f>
        <v>0</v>
      </c>
      <c r="Q131" s="180"/>
      <c r="R131" s="181">
        <f>R132+R148+R151+R160+R182+R188</f>
        <v>0</v>
      </c>
      <c r="S131" s="180"/>
      <c r="T131" s="182">
        <f>T132+T148+T151+T160+T182+T188</f>
        <v>0</v>
      </c>
      <c r="AR131" s="183" t="s">
        <v>177</v>
      </c>
      <c r="AT131" s="184" t="s">
        <v>72</v>
      </c>
      <c r="AU131" s="184" t="s">
        <v>73</v>
      </c>
      <c r="AY131" s="183" t="s">
        <v>137</v>
      </c>
      <c r="BK131" s="185">
        <f>BK132+BK148+BK151+BK160+BK182+BK188</f>
        <v>0</v>
      </c>
    </row>
    <row r="132" spans="1:65" s="12" customFormat="1" ht="22.9" customHeight="1">
      <c r="B132" s="172"/>
      <c r="C132" s="173"/>
      <c r="D132" s="174" t="s">
        <v>72</v>
      </c>
      <c r="E132" s="186" t="s">
        <v>928</v>
      </c>
      <c r="F132" s="186" t="s">
        <v>929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SUM(P133:P147)</f>
        <v>0</v>
      </c>
      <c r="Q132" s="180"/>
      <c r="R132" s="181">
        <f>SUM(R133:R147)</f>
        <v>0</v>
      </c>
      <c r="S132" s="180"/>
      <c r="T132" s="182">
        <f>SUM(T133:T147)</f>
        <v>0</v>
      </c>
      <c r="AR132" s="183" t="s">
        <v>177</v>
      </c>
      <c r="AT132" s="184" t="s">
        <v>72</v>
      </c>
      <c r="AU132" s="184" t="s">
        <v>81</v>
      </c>
      <c r="AY132" s="183" t="s">
        <v>137</v>
      </c>
      <c r="BK132" s="185">
        <f>SUM(BK133:BK147)</f>
        <v>0</v>
      </c>
    </row>
    <row r="133" spans="1:65" s="2" customFormat="1" ht="16.5" customHeight="1">
      <c r="A133" s="35"/>
      <c r="B133" s="36"/>
      <c r="C133" s="188" t="s">
        <v>83</v>
      </c>
      <c r="D133" s="188" t="s">
        <v>141</v>
      </c>
      <c r="E133" s="189" t="s">
        <v>930</v>
      </c>
      <c r="F133" s="190" t="s">
        <v>929</v>
      </c>
      <c r="G133" s="191" t="s">
        <v>931</v>
      </c>
      <c r="H133" s="192">
        <v>1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38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932</v>
      </c>
      <c r="AT133" s="200" t="s">
        <v>141</v>
      </c>
      <c r="AU133" s="200" t="s">
        <v>83</v>
      </c>
      <c r="AY133" s="18" t="s">
        <v>137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81</v>
      </c>
      <c r="BK133" s="201">
        <f>ROUND(I133*H133,2)</f>
        <v>0</v>
      </c>
      <c r="BL133" s="18" t="s">
        <v>932</v>
      </c>
      <c r="BM133" s="200" t="s">
        <v>933</v>
      </c>
    </row>
    <row r="134" spans="1:65" s="2" customFormat="1" ht="11.25">
      <c r="A134" s="35"/>
      <c r="B134" s="36"/>
      <c r="C134" s="37"/>
      <c r="D134" s="202" t="s">
        <v>148</v>
      </c>
      <c r="E134" s="37"/>
      <c r="F134" s="203" t="s">
        <v>929</v>
      </c>
      <c r="G134" s="37"/>
      <c r="H134" s="37"/>
      <c r="I134" s="204"/>
      <c r="J134" s="37"/>
      <c r="K134" s="37"/>
      <c r="L134" s="40"/>
      <c r="M134" s="205"/>
      <c r="N134" s="206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148</v>
      </c>
      <c r="AU134" s="18" t="s">
        <v>83</v>
      </c>
    </row>
    <row r="135" spans="1:65" s="2" customFormat="1" ht="16.5" customHeight="1">
      <c r="A135" s="35"/>
      <c r="B135" s="36"/>
      <c r="C135" s="188" t="s">
        <v>146</v>
      </c>
      <c r="D135" s="188" t="s">
        <v>141</v>
      </c>
      <c r="E135" s="189" t="s">
        <v>934</v>
      </c>
      <c r="F135" s="190" t="s">
        <v>935</v>
      </c>
      <c r="G135" s="191" t="s">
        <v>931</v>
      </c>
      <c r="H135" s="192">
        <v>1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38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932</v>
      </c>
      <c r="AT135" s="200" t="s">
        <v>141</v>
      </c>
      <c r="AU135" s="200" t="s">
        <v>83</v>
      </c>
      <c r="AY135" s="18" t="s">
        <v>137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81</v>
      </c>
      <c r="BK135" s="201">
        <f>ROUND(I135*H135,2)</f>
        <v>0</v>
      </c>
      <c r="BL135" s="18" t="s">
        <v>932</v>
      </c>
      <c r="BM135" s="200" t="s">
        <v>936</v>
      </c>
    </row>
    <row r="136" spans="1:65" s="2" customFormat="1" ht="11.25">
      <c r="A136" s="35"/>
      <c r="B136" s="36"/>
      <c r="C136" s="37"/>
      <c r="D136" s="202" t="s">
        <v>148</v>
      </c>
      <c r="E136" s="37"/>
      <c r="F136" s="203" t="s">
        <v>935</v>
      </c>
      <c r="G136" s="37"/>
      <c r="H136" s="37"/>
      <c r="I136" s="204"/>
      <c r="J136" s="37"/>
      <c r="K136" s="37"/>
      <c r="L136" s="40"/>
      <c r="M136" s="205"/>
      <c r="N136" s="206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148</v>
      </c>
      <c r="AU136" s="18" t="s">
        <v>83</v>
      </c>
    </row>
    <row r="137" spans="1:65" s="2" customFormat="1" ht="16.5" customHeight="1">
      <c r="A137" s="35"/>
      <c r="B137" s="36"/>
      <c r="C137" s="188" t="s">
        <v>145</v>
      </c>
      <c r="D137" s="188" t="s">
        <v>141</v>
      </c>
      <c r="E137" s="189" t="s">
        <v>937</v>
      </c>
      <c r="F137" s="190" t="s">
        <v>938</v>
      </c>
      <c r="G137" s="191" t="s">
        <v>931</v>
      </c>
      <c r="H137" s="192">
        <v>1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38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932</v>
      </c>
      <c r="AT137" s="200" t="s">
        <v>141</v>
      </c>
      <c r="AU137" s="200" t="s">
        <v>83</v>
      </c>
      <c r="AY137" s="18" t="s">
        <v>137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81</v>
      </c>
      <c r="BK137" s="201">
        <f>ROUND(I137*H137,2)</f>
        <v>0</v>
      </c>
      <c r="BL137" s="18" t="s">
        <v>932</v>
      </c>
      <c r="BM137" s="200" t="s">
        <v>939</v>
      </c>
    </row>
    <row r="138" spans="1:65" s="2" customFormat="1" ht="11.25">
      <c r="A138" s="35"/>
      <c r="B138" s="36"/>
      <c r="C138" s="37"/>
      <c r="D138" s="202" t="s">
        <v>148</v>
      </c>
      <c r="E138" s="37"/>
      <c r="F138" s="203" t="s">
        <v>938</v>
      </c>
      <c r="G138" s="37"/>
      <c r="H138" s="37"/>
      <c r="I138" s="204"/>
      <c r="J138" s="37"/>
      <c r="K138" s="37"/>
      <c r="L138" s="40"/>
      <c r="M138" s="205"/>
      <c r="N138" s="206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148</v>
      </c>
      <c r="AU138" s="18" t="s">
        <v>83</v>
      </c>
    </row>
    <row r="139" spans="1:65" s="2" customFormat="1" ht="16.5" customHeight="1">
      <c r="A139" s="35"/>
      <c r="B139" s="36"/>
      <c r="C139" s="188" t="s">
        <v>177</v>
      </c>
      <c r="D139" s="188" t="s">
        <v>141</v>
      </c>
      <c r="E139" s="189" t="s">
        <v>940</v>
      </c>
      <c r="F139" s="190" t="s">
        <v>941</v>
      </c>
      <c r="G139" s="191" t="s">
        <v>931</v>
      </c>
      <c r="H139" s="192">
        <v>1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38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932</v>
      </c>
      <c r="AT139" s="200" t="s">
        <v>141</v>
      </c>
      <c r="AU139" s="200" t="s">
        <v>83</v>
      </c>
      <c r="AY139" s="18" t="s">
        <v>137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81</v>
      </c>
      <c r="BK139" s="201">
        <f>ROUND(I139*H139,2)</f>
        <v>0</v>
      </c>
      <c r="BL139" s="18" t="s">
        <v>932</v>
      </c>
      <c r="BM139" s="200" t="s">
        <v>942</v>
      </c>
    </row>
    <row r="140" spans="1:65" s="2" customFormat="1" ht="11.25">
      <c r="A140" s="35"/>
      <c r="B140" s="36"/>
      <c r="C140" s="37"/>
      <c r="D140" s="202" t="s">
        <v>148</v>
      </c>
      <c r="E140" s="37"/>
      <c r="F140" s="203" t="s">
        <v>941</v>
      </c>
      <c r="G140" s="37"/>
      <c r="H140" s="37"/>
      <c r="I140" s="204"/>
      <c r="J140" s="37"/>
      <c r="K140" s="37"/>
      <c r="L140" s="40"/>
      <c r="M140" s="205"/>
      <c r="N140" s="206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148</v>
      </c>
      <c r="AU140" s="18" t="s">
        <v>83</v>
      </c>
    </row>
    <row r="141" spans="1:65" s="2" customFormat="1" ht="29.25">
      <c r="A141" s="35"/>
      <c r="B141" s="36"/>
      <c r="C141" s="37"/>
      <c r="D141" s="202" t="s">
        <v>150</v>
      </c>
      <c r="E141" s="37"/>
      <c r="F141" s="207" t="s">
        <v>943</v>
      </c>
      <c r="G141" s="37"/>
      <c r="H141" s="37"/>
      <c r="I141" s="204"/>
      <c r="J141" s="37"/>
      <c r="K141" s="37"/>
      <c r="L141" s="40"/>
      <c r="M141" s="205"/>
      <c r="N141" s="206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150</v>
      </c>
      <c r="AU141" s="18" t="s">
        <v>83</v>
      </c>
    </row>
    <row r="142" spans="1:65" s="2" customFormat="1" ht="16.5" customHeight="1">
      <c r="A142" s="35"/>
      <c r="B142" s="36"/>
      <c r="C142" s="188" t="s">
        <v>184</v>
      </c>
      <c r="D142" s="188" t="s">
        <v>141</v>
      </c>
      <c r="E142" s="189" t="s">
        <v>944</v>
      </c>
      <c r="F142" s="190" t="s">
        <v>945</v>
      </c>
      <c r="G142" s="191" t="s">
        <v>931</v>
      </c>
      <c r="H142" s="192">
        <v>1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38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932</v>
      </c>
      <c r="AT142" s="200" t="s">
        <v>141</v>
      </c>
      <c r="AU142" s="200" t="s">
        <v>83</v>
      </c>
      <c r="AY142" s="18" t="s">
        <v>137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81</v>
      </c>
      <c r="BK142" s="201">
        <f>ROUND(I142*H142,2)</f>
        <v>0</v>
      </c>
      <c r="BL142" s="18" t="s">
        <v>932</v>
      </c>
      <c r="BM142" s="200" t="s">
        <v>946</v>
      </c>
    </row>
    <row r="143" spans="1:65" s="2" customFormat="1" ht="11.25">
      <c r="A143" s="35"/>
      <c r="B143" s="36"/>
      <c r="C143" s="37"/>
      <c r="D143" s="202" t="s">
        <v>148</v>
      </c>
      <c r="E143" s="37"/>
      <c r="F143" s="203" t="s">
        <v>945</v>
      </c>
      <c r="G143" s="37"/>
      <c r="H143" s="37"/>
      <c r="I143" s="204"/>
      <c r="J143" s="37"/>
      <c r="K143" s="37"/>
      <c r="L143" s="40"/>
      <c r="M143" s="205"/>
      <c r="N143" s="20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148</v>
      </c>
      <c r="AU143" s="18" t="s">
        <v>83</v>
      </c>
    </row>
    <row r="144" spans="1:65" s="2" customFormat="1" ht="16.5" customHeight="1">
      <c r="A144" s="35"/>
      <c r="B144" s="36"/>
      <c r="C144" s="188" t="s">
        <v>193</v>
      </c>
      <c r="D144" s="188" t="s">
        <v>141</v>
      </c>
      <c r="E144" s="189" t="s">
        <v>947</v>
      </c>
      <c r="F144" s="190" t="s">
        <v>948</v>
      </c>
      <c r="G144" s="191" t="s">
        <v>931</v>
      </c>
      <c r="H144" s="192">
        <v>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38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932</v>
      </c>
      <c r="AT144" s="200" t="s">
        <v>141</v>
      </c>
      <c r="AU144" s="200" t="s">
        <v>83</v>
      </c>
      <c r="AY144" s="18" t="s">
        <v>137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81</v>
      </c>
      <c r="BK144" s="201">
        <f>ROUND(I144*H144,2)</f>
        <v>0</v>
      </c>
      <c r="BL144" s="18" t="s">
        <v>932</v>
      </c>
      <c r="BM144" s="200" t="s">
        <v>949</v>
      </c>
    </row>
    <row r="145" spans="1:65" s="2" customFormat="1" ht="11.25">
      <c r="A145" s="35"/>
      <c r="B145" s="36"/>
      <c r="C145" s="37"/>
      <c r="D145" s="202" t="s">
        <v>148</v>
      </c>
      <c r="E145" s="37"/>
      <c r="F145" s="203" t="s">
        <v>948</v>
      </c>
      <c r="G145" s="37"/>
      <c r="H145" s="37"/>
      <c r="I145" s="204"/>
      <c r="J145" s="37"/>
      <c r="K145" s="37"/>
      <c r="L145" s="40"/>
      <c r="M145" s="205"/>
      <c r="N145" s="206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148</v>
      </c>
      <c r="AU145" s="18" t="s">
        <v>83</v>
      </c>
    </row>
    <row r="146" spans="1:65" s="2" customFormat="1" ht="16.5" customHeight="1">
      <c r="A146" s="35"/>
      <c r="B146" s="36"/>
      <c r="C146" s="188" t="s">
        <v>203</v>
      </c>
      <c r="D146" s="188" t="s">
        <v>141</v>
      </c>
      <c r="E146" s="189" t="s">
        <v>950</v>
      </c>
      <c r="F146" s="190" t="s">
        <v>951</v>
      </c>
      <c r="G146" s="191" t="s">
        <v>931</v>
      </c>
      <c r="H146" s="192">
        <v>1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38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932</v>
      </c>
      <c r="AT146" s="200" t="s">
        <v>141</v>
      </c>
      <c r="AU146" s="200" t="s">
        <v>83</v>
      </c>
      <c r="AY146" s="18" t="s">
        <v>137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81</v>
      </c>
      <c r="BK146" s="201">
        <f>ROUND(I146*H146,2)</f>
        <v>0</v>
      </c>
      <c r="BL146" s="18" t="s">
        <v>932</v>
      </c>
      <c r="BM146" s="200" t="s">
        <v>952</v>
      </c>
    </row>
    <row r="147" spans="1:65" s="2" customFormat="1" ht="11.25">
      <c r="A147" s="35"/>
      <c r="B147" s="36"/>
      <c r="C147" s="37"/>
      <c r="D147" s="202" t="s">
        <v>148</v>
      </c>
      <c r="E147" s="37"/>
      <c r="F147" s="203" t="s">
        <v>951</v>
      </c>
      <c r="G147" s="37"/>
      <c r="H147" s="37"/>
      <c r="I147" s="204"/>
      <c r="J147" s="37"/>
      <c r="K147" s="37"/>
      <c r="L147" s="40"/>
      <c r="M147" s="205"/>
      <c r="N147" s="206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148</v>
      </c>
      <c r="AU147" s="18" t="s">
        <v>83</v>
      </c>
    </row>
    <row r="148" spans="1:65" s="12" customFormat="1" ht="22.9" customHeight="1">
      <c r="B148" s="172"/>
      <c r="C148" s="173"/>
      <c r="D148" s="174" t="s">
        <v>72</v>
      </c>
      <c r="E148" s="186" t="s">
        <v>953</v>
      </c>
      <c r="F148" s="186" t="s">
        <v>954</v>
      </c>
      <c r="G148" s="173"/>
      <c r="H148" s="173"/>
      <c r="I148" s="176"/>
      <c r="J148" s="187">
        <f>BK148</f>
        <v>0</v>
      </c>
      <c r="K148" s="173"/>
      <c r="L148" s="178"/>
      <c r="M148" s="179"/>
      <c r="N148" s="180"/>
      <c r="O148" s="180"/>
      <c r="P148" s="181">
        <f>SUM(P149:P150)</f>
        <v>0</v>
      </c>
      <c r="Q148" s="180"/>
      <c r="R148" s="181">
        <f>SUM(R149:R150)</f>
        <v>0</v>
      </c>
      <c r="S148" s="180"/>
      <c r="T148" s="182">
        <f>SUM(T149:T150)</f>
        <v>0</v>
      </c>
      <c r="AR148" s="183" t="s">
        <v>177</v>
      </c>
      <c r="AT148" s="184" t="s">
        <v>72</v>
      </c>
      <c r="AU148" s="184" t="s">
        <v>81</v>
      </c>
      <c r="AY148" s="183" t="s">
        <v>137</v>
      </c>
      <c r="BK148" s="185">
        <f>SUM(BK149:BK150)</f>
        <v>0</v>
      </c>
    </row>
    <row r="149" spans="1:65" s="2" customFormat="1" ht="16.5" customHeight="1">
      <c r="A149" s="35"/>
      <c r="B149" s="36"/>
      <c r="C149" s="188" t="s">
        <v>210</v>
      </c>
      <c r="D149" s="188" t="s">
        <v>141</v>
      </c>
      <c r="E149" s="189" t="s">
        <v>955</v>
      </c>
      <c r="F149" s="190" t="s">
        <v>954</v>
      </c>
      <c r="G149" s="191" t="s">
        <v>931</v>
      </c>
      <c r="H149" s="192">
        <v>1</v>
      </c>
      <c r="I149" s="193"/>
      <c r="J149" s="194">
        <f>ROUND(I149*H149,2)</f>
        <v>0</v>
      </c>
      <c r="K149" s="195"/>
      <c r="L149" s="40"/>
      <c r="M149" s="196" t="s">
        <v>1</v>
      </c>
      <c r="N149" s="197" t="s">
        <v>38</v>
      </c>
      <c r="O149" s="72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932</v>
      </c>
      <c r="AT149" s="200" t="s">
        <v>141</v>
      </c>
      <c r="AU149" s="200" t="s">
        <v>83</v>
      </c>
      <c r="AY149" s="18" t="s">
        <v>137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81</v>
      </c>
      <c r="BK149" s="201">
        <f>ROUND(I149*H149,2)</f>
        <v>0</v>
      </c>
      <c r="BL149" s="18" t="s">
        <v>932</v>
      </c>
      <c r="BM149" s="200" t="s">
        <v>956</v>
      </c>
    </row>
    <row r="150" spans="1:65" s="2" customFormat="1" ht="11.25">
      <c r="A150" s="35"/>
      <c r="B150" s="36"/>
      <c r="C150" s="37"/>
      <c r="D150" s="202" t="s">
        <v>148</v>
      </c>
      <c r="E150" s="37"/>
      <c r="F150" s="203" t="s">
        <v>954</v>
      </c>
      <c r="G150" s="37"/>
      <c r="H150" s="37"/>
      <c r="I150" s="204"/>
      <c r="J150" s="37"/>
      <c r="K150" s="37"/>
      <c r="L150" s="40"/>
      <c r="M150" s="205"/>
      <c r="N150" s="206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148</v>
      </c>
      <c r="AU150" s="18" t="s">
        <v>83</v>
      </c>
    </row>
    <row r="151" spans="1:65" s="12" customFormat="1" ht="22.9" customHeight="1">
      <c r="B151" s="172"/>
      <c r="C151" s="173"/>
      <c r="D151" s="174" t="s">
        <v>72</v>
      </c>
      <c r="E151" s="186" t="s">
        <v>957</v>
      </c>
      <c r="F151" s="186" t="s">
        <v>958</v>
      </c>
      <c r="G151" s="173"/>
      <c r="H151" s="173"/>
      <c r="I151" s="176"/>
      <c r="J151" s="187">
        <f>BK151</f>
        <v>0</v>
      </c>
      <c r="K151" s="173"/>
      <c r="L151" s="178"/>
      <c r="M151" s="179"/>
      <c r="N151" s="180"/>
      <c r="O151" s="180"/>
      <c r="P151" s="181">
        <f>SUM(P152:P159)</f>
        <v>0</v>
      </c>
      <c r="Q151" s="180"/>
      <c r="R151" s="181">
        <f>SUM(R152:R159)</f>
        <v>0</v>
      </c>
      <c r="S151" s="180"/>
      <c r="T151" s="182">
        <f>SUM(T152:T159)</f>
        <v>0</v>
      </c>
      <c r="AR151" s="183" t="s">
        <v>177</v>
      </c>
      <c r="AT151" s="184" t="s">
        <v>72</v>
      </c>
      <c r="AU151" s="184" t="s">
        <v>81</v>
      </c>
      <c r="AY151" s="183" t="s">
        <v>137</v>
      </c>
      <c r="BK151" s="185">
        <f>SUM(BK152:BK159)</f>
        <v>0</v>
      </c>
    </row>
    <row r="152" spans="1:65" s="2" customFormat="1" ht="16.5" customHeight="1">
      <c r="A152" s="35"/>
      <c r="B152" s="36"/>
      <c r="C152" s="188" t="s">
        <v>221</v>
      </c>
      <c r="D152" s="188" t="s">
        <v>141</v>
      </c>
      <c r="E152" s="189" t="s">
        <v>959</v>
      </c>
      <c r="F152" s="190" t="s">
        <v>958</v>
      </c>
      <c r="G152" s="191" t="s">
        <v>931</v>
      </c>
      <c r="H152" s="192">
        <v>1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38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932</v>
      </c>
      <c r="AT152" s="200" t="s">
        <v>141</v>
      </c>
      <c r="AU152" s="200" t="s">
        <v>83</v>
      </c>
      <c r="AY152" s="18" t="s">
        <v>137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81</v>
      </c>
      <c r="BK152" s="201">
        <f>ROUND(I152*H152,2)</f>
        <v>0</v>
      </c>
      <c r="BL152" s="18" t="s">
        <v>932</v>
      </c>
      <c r="BM152" s="200" t="s">
        <v>960</v>
      </c>
    </row>
    <row r="153" spans="1:65" s="2" customFormat="1" ht="11.25">
      <c r="A153" s="35"/>
      <c r="B153" s="36"/>
      <c r="C153" s="37"/>
      <c r="D153" s="202" t="s">
        <v>148</v>
      </c>
      <c r="E153" s="37"/>
      <c r="F153" s="203" t="s">
        <v>958</v>
      </c>
      <c r="G153" s="37"/>
      <c r="H153" s="37"/>
      <c r="I153" s="204"/>
      <c r="J153" s="37"/>
      <c r="K153" s="37"/>
      <c r="L153" s="40"/>
      <c r="M153" s="205"/>
      <c r="N153" s="20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148</v>
      </c>
      <c r="AU153" s="18" t="s">
        <v>83</v>
      </c>
    </row>
    <row r="154" spans="1:65" s="2" customFormat="1" ht="16.5" customHeight="1">
      <c r="A154" s="35"/>
      <c r="B154" s="36"/>
      <c r="C154" s="188" t="s">
        <v>139</v>
      </c>
      <c r="D154" s="188" t="s">
        <v>141</v>
      </c>
      <c r="E154" s="189" t="s">
        <v>961</v>
      </c>
      <c r="F154" s="190" t="s">
        <v>962</v>
      </c>
      <c r="G154" s="191" t="s">
        <v>931</v>
      </c>
      <c r="H154" s="192">
        <v>1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38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932</v>
      </c>
      <c r="AT154" s="200" t="s">
        <v>141</v>
      </c>
      <c r="AU154" s="200" t="s">
        <v>83</v>
      </c>
      <c r="AY154" s="18" t="s">
        <v>137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81</v>
      </c>
      <c r="BK154" s="201">
        <f>ROUND(I154*H154,2)</f>
        <v>0</v>
      </c>
      <c r="BL154" s="18" t="s">
        <v>932</v>
      </c>
      <c r="BM154" s="200" t="s">
        <v>963</v>
      </c>
    </row>
    <row r="155" spans="1:65" s="2" customFormat="1" ht="11.25">
      <c r="A155" s="35"/>
      <c r="B155" s="36"/>
      <c r="C155" s="37"/>
      <c r="D155" s="202" t="s">
        <v>148</v>
      </c>
      <c r="E155" s="37"/>
      <c r="F155" s="203" t="s">
        <v>962</v>
      </c>
      <c r="G155" s="37"/>
      <c r="H155" s="37"/>
      <c r="I155" s="204"/>
      <c r="J155" s="37"/>
      <c r="K155" s="37"/>
      <c r="L155" s="40"/>
      <c r="M155" s="205"/>
      <c r="N155" s="206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83</v>
      </c>
    </row>
    <row r="156" spans="1:65" s="2" customFormat="1" ht="16.5" customHeight="1">
      <c r="A156" s="35"/>
      <c r="B156" s="36"/>
      <c r="C156" s="188" t="s">
        <v>219</v>
      </c>
      <c r="D156" s="188" t="s">
        <v>141</v>
      </c>
      <c r="E156" s="189" t="s">
        <v>964</v>
      </c>
      <c r="F156" s="190" t="s">
        <v>965</v>
      </c>
      <c r="G156" s="191" t="s">
        <v>931</v>
      </c>
      <c r="H156" s="192">
        <v>1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38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932</v>
      </c>
      <c r="AT156" s="200" t="s">
        <v>141</v>
      </c>
      <c r="AU156" s="200" t="s">
        <v>83</v>
      </c>
      <c r="AY156" s="18" t="s">
        <v>137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81</v>
      </c>
      <c r="BK156" s="201">
        <f>ROUND(I156*H156,2)</f>
        <v>0</v>
      </c>
      <c r="BL156" s="18" t="s">
        <v>932</v>
      </c>
      <c r="BM156" s="200" t="s">
        <v>966</v>
      </c>
    </row>
    <row r="157" spans="1:65" s="2" customFormat="1" ht="11.25">
      <c r="A157" s="35"/>
      <c r="B157" s="36"/>
      <c r="C157" s="37"/>
      <c r="D157" s="202" t="s">
        <v>148</v>
      </c>
      <c r="E157" s="37"/>
      <c r="F157" s="203" t="s">
        <v>965</v>
      </c>
      <c r="G157" s="37"/>
      <c r="H157" s="37"/>
      <c r="I157" s="204"/>
      <c r="J157" s="37"/>
      <c r="K157" s="37"/>
      <c r="L157" s="40"/>
      <c r="M157" s="205"/>
      <c r="N157" s="206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148</v>
      </c>
      <c r="AU157" s="18" t="s">
        <v>83</v>
      </c>
    </row>
    <row r="158" spans="1:65" s="2" customFormat="1" ht="16.5" customHeight="1">
      <c r="A158" s="35"/>
      <c r="B158" s="36"/>
      <c r="C158" s="188" t="s">
        <v>234</v>
      </c>
      <c r="D158" s="188" t="s">
        <v>141</v>
      </c>
      <c r="E158" s="189" t="s">
        <v>967</v>
      </c>
      <c r="F158" s="190" t="s">
        <v>968</v>
      </c>
      <c r="G158" s="191" t="s">
        <v>931</v>
      </c>
      <c r="H158" s="192">
        <v>1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38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932</v>
      </c>
      <c r="AT158" s="200" t="s">
        <v>141</v>
      </c>
      <c r="AU158" s="200" t="s">
        <v>83</v>
      </c>
      <c r="AY158" s="18" t="s">
        <v>137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81</v>
      </c>
      <c r="BK158" s="201">
        <f>ROUND(I158*H158,2)</f>
        <v>0</v>
      </c>
      <c r="BL158" s="18" t="s">
        <v>932</v>
      </c>
      <c r="BM158" s="200" t="s">
        <v>969</v>
      </c>
    </row>
    <row r="159" spans="1:65" s="2" customFormat="1" ht="11.25">
      <c r="A159" s="35"/>
      <c r="B159" s="36"/>
      <c r="C159" s="37"/>
      <c r="D159" s="202" t="s">
        <v>148</v>
      </c>
      <c r="E159" s="37"/>
      <c r="F159" s="203" t="s">
        <v>968</v>
      </c>
      <c r="G159" s="37"/>
      <c r="H159" s="37"/>
      <c r="I159" s="204"/>
      <c r="J159" s="37"/>
      <c r="K159" s="37"/>
      <c r="L159" s="40"/>
      <c r="M159" s="205"/>
      <c r="N159" s="206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148</v>
      </c>
      <c r="AU159" s="18" t="s">
        <v>83</v>
      </c>
    </row>
    <row r="160" spans="1:65" s="12" customFormat="1" ht="22.9" customHeight="1">
      <c r="B160" s="172"/>
      <c r="C160" s="173"/>
      <c r="D160" s="174" t="s">
        <v>72</v>
      </c>
      <c r="E160" s="186" t="s">
        <v>970</v>
      </c>
      <c r="F160" s="186" t="s">
        <v>971</v>
      </c>
      <c r="G160" s="173"/>
      <c r="H160" s="173"/>
      <c r="I160" s="176"/>
      <c r="J160" s="187">
        <f>BK160</f>
        <v>0</v>
      </c>
      <c r="K160" s="173"/>
      <c r="L160" s="178"/>
      <c r="M160" s="179"/>
      <c r="N160" s="180"/>
      <c r="O160" s="180"/>
      <c r="P160" s="181">
        <f>SUM(P161:P181)</f>
        <v>0</v>
      </c>
      <c r="Q160" s="180"/>
      <c r="R160" s="181">
        <f>SUM(R161:R181)</f>
        <v>0</v>
      </c>
      <c r="S160" s="180"/>
      <c r="T160" s="182">
        <f>SUM(T161:T181)</f>
        <v>0</v>
      </c>
      <c r="AR160" s="183" t="s">
        <v>177</v>
      </c>
      <c r="AT160" s="184" t="s">
        <v>72</v>
      </c>
      <c r="AU160" s="184" t="s">
        <v>81</v>
      </c>
      <c r="AY160" s="183" t="s">
        <v>137</v>
      </c>
      <c r="BK160" s="185">
        <f>SUM(BK161:BK181)</f>
        <v>0</v>
      </c>
    </row>
    <row r="161" spans="1:65" s="2" customFormat="1" ht="16.5" customHeight="1">
      <c r="A161" s="35"/>
      <c r="B161" s="36"/>
      <c r="C161" s="188" t="s">
        <v>241</v>
      </c>
      <c r="D161" s="188" t="s">
        <v>141</v>
      </c>
      <c r="E161" s="189" t="s">
        <v>972</v>
      </c>
      <c r="F161" s="190" t="s">
        <v>973</v>
      </c>
      <c r="G161" s="191" t="s">
        <v>931</v>
      </c>
      <c r="H161" s="192">
        <v>1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38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932</v>
      </c>
      <c r="AT161" s="200" t="s">
        <v>141</v>
      </c>
      <c r="AU161" s="200" t="s">
        <v>83</v>
      </c>
      <c r="AY161" s="18" t="s">
        <v>137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81</v>
      </c>
      <c r="BK161" s="201">
        <f>ROUND(I161*H161,2)</f>
        <v>0</v>
      </c>
      <c r="BL161" s="18" t="s">
        <v>932</v>
      </c>
      <c r="BM161" s="200" t="s">
        <v>974</v>
      </c>
    </row>
    <row r="162" spans="1:65" s="2" customFormat="1" ht="11.25">
      <c r="A162" s="35"/>
      <c r="B162" s="36"/>
      <c r="C162" s="37"/>
      <c r="D162" s="202" t="s">
        <v>148</v>
      </c>
      <c r="E162" s="37"/>
      <c r="F162" s="203" t="s">
        <v>973</v>
      </c>
      <c r="G162" s="37"/>
      <c r="H162" s="37"/>
      <c r="I162" s="204"/>
      <c r="J162" s="37"/>
      <c r="K162" s="37"/>
      <c r="L162" s="40"/>
      <c r="M162" s="205"/>
      <c r="N162" s="20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148</v>
      </c>
      <c r="AU162" s="18" t="s">
        <v>83</v>
      </c>
    </row>
    <row r="163" spans="1:65" s="2" customFormat="1" ht="29.25">
      <c r="A163" s="35"/>
      <c r="B163" s="36"/>
      <c r="C163" s="37"/>
      <c r="D163" s="202" t="s">
        <v>150</v>
      </c>
      <c r="E163" s="37"/>
      <c r="F163" s="207" t="s">
        <v>975</v>
      </c>
      <c r="G163" s="37"/>
      <c r="H163" s="37"/>
      <c r="I163" s="204"/>
      <c r="J163" s="37"/>
      <c r="K163" s="37"/>
      <c r="L163" s="40"/>
      <c r="M163" s="205"/>
      <c r="N163" s="20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150</v>
      </c>
      <c r="AU163" s="18" t="s">
        <v>83</v>
      </c>
    </row>
    <row r="164" spans="1:65" s="2" customFormat="1" ht="16.5" customHeight="1">
      <c r="A164" s="35"/>
      <c r="B164" s="36"/>
      <c r="C164" s="188" t="s">
        <v>8</v>
      </c>
      <c r="D164" s="188" t="s">
        <v>141</v>
      </c>
      <c r="E164" s="189" t="s">
        <v>976</v>
      </c>
      <c r="F164" s="190" t="s">
        <v>977</v>
      </c>
      <c r="G164" s="191" t="s">
        <v>931</v>
      </c>
      <c r="H164" s="192">
        <v>1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38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932</v>
      </c>
      <c r="AT164" s="200" t="s">
        <v>141</v>
      </c>
      <c r="AU164" s="200" t="s">
        <v>83</v>
      </c>
      <c r="AY164" s="18" t="s">
        <v>137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81</v>
      </c>
      <c r="BK164" s="201">
        <f>ROUND(I164*H164,2)</f>
        <v>0</v>
      </c>
      <c r="BL164" s="18" t="s">
        <v>932</v>
      </c>
      <c r="BM164" s="200" t="s">
        <v>978</v>
      </c>
    </row>
    <row r="165" spans="1:65" s="2" customFormat="1" ht="11.25">
      <c r="A165" s="35"/>
      <c r="B165" s="36"/>
      <c r="C165" s="37"/>
      <c r="D165" s="202" t="s">
        <v>148</v>
      </c>
      <c r="E165" s="37"/>
      <c r="F165" s="203" t="s">
        <v>977</v>
      </c>
      <c r="G165" s="37"/>
      <c r="H165" s="37"/>
      <c r="I165" s="204"/>
      <c r="J165" s="37"/>
      <c r="K165" s="37"/>
      <c r="L165" s="40"/>
      <c r="M165" s="205"/>
      <c r="N165" s="206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148</v>
      </c>
      <c r="AU165" s="18" t="s">
        <v>83</v>
      </c>
    </row>
    <row r="166" spans="1:65" s="2" customFormat="1" ht="19.5">
      <c r="A166" s="35"/>
      <c r="B166" s="36"/>
      <c r="C166" s="37"/>
      <c r="D166" s="202" t="s">
        <v>150</v>
      </c>
      <c r="E166" s="37"/>
      <c r="F166" s="207" t="s">
        <v>979</v>
      </c>
      <c r="G166" s="37"/>
      <c r="H166" s="37"/>
      <c r="I166" s="204"/>
      <c r="J166" s="37"/>
      <c r="K166" s="37"/>
      <c r="L166" s="40"/>
      <c r="M166" s="205"/>
      <c r="N166" s="206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150</v>
      </c>
      <c r="AU166" s="18" t="s">
        <v>83</v>
      </c>
    </row>
    <row r="167" spans="1:65" s="2" customFormat="1" ht="16.5" customHeight="1">
      <c r="A167" s="35"/>
      <c r="B167" s="36"/>
      <c r="C167" s="188" t="s">
        <v>265</v>
      </c>
      <c r="D167" s="188" t="s">
        <v>141</v>
      </c>
      <c r="E167" s="189" t="s">
        <v>980</v>
      </c>
      <c r="F167" s="190" t="s">
        <v>981</v>
      </c>
      <c r="G167" s="191" t="s">
        <v>931</v>
      </c>
      <c r="H167" s="192">
        <v>1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38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932</v>
      </c>
      <c r="AT167" s="200" t="s">
        <v>141</v>
      </c>
      <c r="AU167" s="200" t="s">
        <v>83</v>
      </c>
      <c r="AY167" s="18" t="s">
        <v>137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81</v>
      </c>
      <c r="BK167" s="201">
        <f>ROUND(I167*H167,2)</f>
        <v>0</v>
      </c>
      <c r="BL167" s="18" t="s">
        <v>932</v>
      </c>
      <c r="BM167" s="200" t="s">
        <v>982</v>
      </c>
    </row>
    <row r="168" spans="1:65" s="2" customFormat="1" ht="11.25">
      <c r="A168" s="35"/>
      <c r="B168" s="36"/>
      <c r="C168" s="37"/>
      <c r="D168" s="202" t="s">
        <v>148</v>
      </c>
      <c r="E168" s="37"/>
      <c r="F168" s="203" t="s">
        <v>981</v>
      </c>
      <c r="G168" s="37"/>
      <c r="H168" s="37"/>
      <c r="I168" s="204"/>
      <c r="J168" s="37"/>
      <c r="K168" s="37"/>
      <c r="L168" s="40"/>
      <c r="M168" s="205"/>
      <c r="N168" s="206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148</v>
      </c>
      <c r="AU168" s="18" t="s">
        <v>83</v>
      </c>
    </row>
    <row r="169" spans="1:65" s="2" customFormat="1" ht="16.5" customHeight="1">
      <c r="A169" s="35"/>
      <c r="B169" s="36"/>
      <c r="C169" s="188" t="s">
        <v>272</v>
      </c>
      <c r="D169" s="188" t="s">
        <v>141</v>
      </c>
      <c r="E169" s="189" t="s">
        <v>983</v>
      </c>
      <c r="F169" s="190" t="s">
        <v>984</v>
      </c>
      <c r="G169" s="191" t="s">
        <v>931</v>
      </c>
      <c r="H169" s="192">
        <v>1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38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932</v>
      </c>
      <c r="AT169" s="200" t="s">
        <v>141</v>
      </c>
      <c r="AU169" s="200" t="s">
        <v>83</v>
      </c>
      <c r="AY169" s="18" t="s">
        <v>137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81</v>
      </c>
      <c r="BK169" s="201">
        <f>ROUND(I169*H169,2)</f>
        <v>0</v>
      </c>
      <c r="BL169" s="18" t="s">
        <v>932</v>
      </c>
      <c r="BM169" s="200" t="s">
        <v>985</v>
      </c>
    </row>
    <row r="170" spans="1:65" s="2" customFormat="1" ht="11.25">
      <c r="A170" s="35"/>
      <c r="B170" s="36"/>
      <c r="C170" s="37"/>
      <c r="D170" s="202" t="s">
        <v>148</v>
      </c>
      <c r="E170" s="37"/>
      <c r="F170" s="203" t="s">
        <v>984</v>
      </c>
      <c r="G170" s="37"/>
      <c r="H170" s="37"/>
      <c r="I170" s="204"/>
      <c r="J170" s="37"/>
      <c r="K170" s="37"/>
      <c r="L170" s="40"/>
      <c r="M170" s="205"/>
      <c r="N170" s="206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148</v>
      </c>
      <c r="AU170" s="18" t="s">
        <v>83</v>
      </c>
    </row>
    <row r="171" spans="1:65" s="2" customFormat="1" ht="16.5" customHeight="1">
      <c r="A171" s="35"/>
      <c r="B171" s="36"/>
      <c r="C171" s="188" t="s">
        <v>277</v>
      </c>
      <c r="D171" s="188" t="s">
        <v>141</v>
      </c>
      <c r="E171" s="189" t="s">
        <v>986</v>
      </c>
      <c r="F171" s="190" t="s">
        <v>987</v>
      </c>
      <c r="G171" s="191" t="s">
        <v>931</v>
      </c>
      <c r="H171" s="192">
        <v>1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38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932</v>
      </c>
      <c r="AT171" s="200" t="s">
        <v>141</v>
      </c>
      <c r="AU171" s="200" t="s">
        <v>83</v>
      </c>
      <c r="AY171" s="18" t="s">
        <v>137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81</v>
      </c>
      <c r="BK171" s="201">
        <f>ROUND(I171*H171,2)</f>
        <v>0</v>
      </c>
      <c r="BL171" s="18" t="s">
        <v>932</v>
      </c>
      <c r="BM171" s="200" t="s">
        <v>988</v>
      </c>
    </row>
    <row r="172" spans="1:65" s="2" customFormat="1" ht="11.25">
      <c r="A172" s="35"/>
      <c r="B172" s="36"/>
      <c r="C172" s="37"/>
      <c r="D172" s="202" t="s">
        <v>148</v>
      </c>
      <c r="E172" s="37"/>
      <c r="F172" s="203" t="s">
        <v>987</v>
      </c>
      <c r="G172" s="37"/>
      <c r="H172" s="37"/>
      <c r="I172" s="204"/>
      <c r="J172" s="37"/>
      <c r="K172" s="37"/>
      <c r="L172" s="40"/>
      <c r="M172" s="205"/>
      <c r="N172" s="206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148</v>
      </c>
      <c r="AU172" s="18" t="s">
        <v>83</v>
      </c>
    </row>
    <row r="173" spans="1:65" s="2" customFormat="1" ht="16.5" customHeight="1">
      <c r="A173" s="35"/>
      <c r="B173" s="36"/>
      <c r="C173" s="188" t="s">
        <v>242</v>
      </c>
      <c r="D173" s="188" t="s">
        <v>141</v>
      </c>
      <c r="E173" s="189" t="s">
        <v>989</v>
      </c>
      <c r="F173" s="190" t="s">
        <v>990</v>
      </c>
      <c r="G173" s="191" t="s">
        <v>931</v>
      </c>
      <c r="H173" s="192">
        <v>6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38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932</v>
      </c>
      <c r="AT173" s="200" t="s">
        <v>141</v>
      </c>
      <c r="AU173" s="200" t="s">
        <v>83</v>
      </c>
      <c r="AY173" s="18" t="s">
        <v>137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81</v>
      </c>
      <c r="BK173" s="201">
        <f>ROUND(I173*H173,2)</f>
        <v>0</v>
      </c>
      <c r="BL173" s="18" t="s">
        <v>932</v>
      </c>
      <c r="BM173" s="200" t="s">
        <v>991</v>
      </c>
    </row>
    <row r="174" spans="1:65" s="2" customFormat="1" ht="11.25">
      <c r="A174" s="35"/>
      <c r="B174" s="36"/>
      <c r="C174" s="37"/>
      <c r="D174" s="202" t="s">
        <v>148</v>
      </c>
      <c r="E174" s="37"/>
      <c r="F174" s="203" t="s">
        <v>990</v>
      </c>
      <c r="G174" s="37"/>
      <c r="H174" s="37"/>
      <c r="I174" s="204"/>
      <c r="J174" s="37"/>
      <c r="K174" s="37"/>
      <c r="L174" s="40"/>
      <c r="M174" s="205"/>
      <c r="N174" s="206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148</v>
      </c>
      <c r="AU174" s="18" t="s">
        <v>83</v>
      </c>
    </row>
    <row r="175" spans="1:65" s="13" customFormat="1" ht="11.25">
      <c r="B175" s="208"/>
      <c r="C175" s="209"/>
      <c r="D175" s="202" t="s">
        <v>152</v>
      </c>
      <c r="E175" s="210" t="s">
        <v>1</v>
      </c>
      <c r="F175" s="211" t="s">
        <v>414</v>
      </c>
      <c r="G175" s="209"/>
      <c r="H175" s="210" t="s">
        <v>1</v>
      </c>
      <c r="I175" s="212"/>
      <c r="J175" s="209"/>
      <c r="K175" s="209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152</v>
      </c>
      <c r="AU175" s="217" t="s">
        <v>83</v>
      </c>
      <c r="AV175" s="13" t="s">
        <v>81</v>
      </c>
      <c r="AW175" s="13" t="s">
        <v>30</v>
      </c>
      <c r="AX175" s="13" t="s">
        <v>73</v>
      </c>
      <c r="AY175" s="217" t="s">
        <v>137</v>
      </c>
    </row>
    <row r="176" spans="1:65" s="14" customFormat="1" ht="11.25">
      <c r="B176" s="218"/>
      <c r="C176" s="219"/>
      <c r="D176" s="202" t="s">
        <v>152</v>
      </c>
      <c r="E176" s="220" t="s">
        <v>1</v>
      </c>
      <c r="F176" s="221" t="s">
        <v>145</v>
      </c>
      <c r="G176" s="219"/>
      <c r="H176" s="222">
        <v>4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152</v>
      </c>
      <c r="AU176" s="228" t="s">
        <v>83</v>
      </c>
      <c r="AV176" s="14" t="s">
        <v>83</v>
      </c>
      <c r="AW176" s="14" t="s">
        <v>30</v>
      </c>
      <c r="AX176" s="14" t="s">
        <v>73</v>
      </c>
      <c r="AY176" s="228" t="s">
        <v>137</v>
      </c>
    </row>
    <row r="177" spans="1:65" s="13" customFormat="1" ht="11.25">
      <c r="B177" s="208"/>
      <c r="C177" s="209"/>
      <c r="D177" s="202" t="s">
        <v>152</v>
      </c>
      <c r="E177" s="210" t="s">
        <v>1</v>
      </c>
      <c r="F177" s="211" t="s">
        <v>284</v>
      </c>
      <c r="G177" s="209"/>
      <c r="H177" s="210" t="s">
        <v>1</v>
      </c>
      <c r="I177" s="212"/>
      <c r="J177" s="209"/>
      <c r="K177" s="209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152</v>
      </c>
      <c r="AU177" s="217" t="s">
        <v>83</v>
      </c>
      <c r="AV177" s="13" t="s">
        <v>81</v>
      </c>
      <c r="AW177" s="13" t="s">
        <v>30</v>
      </c>
      <c r="AX177" s="13" t="s">
        <v>73</v>
      </c>
      <c r="AY177" s="217" t="s">
        <v>137</v>
      </c>
    </row>
    <row r="178" spans="1:65" s="14" customFormat="1" ht="11.25">
      <c r="B178" s="218"/>
      <c r="C178" s="219"/>
      <c r="D178" s="202" t="s">
        <v>152</v>
      </c>
      <c r="E178" s="220" t="s">
        <v>1</v>
      </c>
      <c r="F178" s="221" t="s">
        <v>83</v>
      </c>
      <c r="G178" s="219"/>
      <c r="H178" s="222">
        <v>2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152</v>
      </c>
      <c r="AU178" s="228" t="s">
        <v>83</v>
      </c>
      <c r="AV178" s="14" t="s">
        <v>83</v>
      </c>
      <c r="AW178" s="14" t="s">
        <v>30</v>
      </c>
      <c r="AX178" s="14" t="s">
        <v>73</v>
      </c>
      <c r="AY178" s="228" t="s">
        <v>137</v>
      </c>
    </row>
    <row r="179" spans="1:65" s="15" customFormat="1" ht="11.25">
      <c r="B179" s="229"/>
      <c r="C179" s="230"/>
      <c r="D179" s="202" t="s">
        <v>152</v>
      </c>
      <c r="E179" s="231" t="s">
        <v>1</v>
      </c>
      <c r="F179" s="232" t="s">
        <v>155</v>
      </c>
      <c r="G179" s="230"/>
      <c r="H179" s="233">
        <v>6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152</v>
      </c>
      <c r="AU179" s="239" t="s">
        <v>83</v>
      </c>
      <c r="AV179" s="15" t="s">
        <v>146</v>
      </c>
      <c r="AW179" s="15" t="s">
        <v>30</v>
      </c>
      <c r="AX179" s="15" t="s">
        <v>81</v>
      </c>
      <c r="AY179" s="239" t="s">
        <v>137</v>
      </c>
    </row>
    <row r="180" spans="1:65" s="2" customFormat="1" ht="16.5" customHeight="1">
      <c r="A180" s="35"/>
      <c r="B180" s="36"/>
      <c r="C180" s="188" t="s">
        <v>302</v>
      </c>
      <c r="D180" s="188" t="s">
        <v>141</v>
      </c>
      <c r="E180" s="189" t="s">
        <v>992</v>
      </c>
      <c r="F180" s="190" t="s">
        <v>993</v>
      </c>
      <c r="G180" s="191" t="s">
        <v>931</v>
      </c>
      <c r="H180" s="192">
        <v>1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38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932</v>
      </c>
      <c r="AT180" s="200" t="s">
        <v>141</v>
      </c>
      <c r="AU180" s="200" t="s">
        <v>83</v>
      </c>
      <c r="AY180" s="18" t="s">
        <v>137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81</v>
      </c>
      <c r="BK180" s="201">
        <f>ROUND(I180*H180,2)</f>
        <v>0</v>
      </c>
      <c r="BL180" s="18" t="s">
        <v>932</v>
      </c>
      <c r="BM180" s="200" t="s">
        <v>994</v>
      </c>
    </row>
    <row r="181" spans="1:65" s="2" customFormat="1" ht="11.25">
      <c r="A181" s="35"/>
      <c r="B181" s="36"/>
      <c r="C181" s="37"/>
      <c r="D181" s="202" t="s">
        <v>148</v>
      </c>
      <c r="E181" s="37"/>
      <c r="F181" s="203" t="s">
        <v>993</v>
      </c>
      <c r="G181" s="37"/>
      <c r="H181" s="37"/>
      <c r="I181" s="204"/>
      <c r="J181" s="37"/>
      <c r="K181" s="37"/>
      <c r="L181" s="40"/>
      <c r="M181" s="205"/>
      <c r="N181" s="206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148</v>
      </c>
      <c r="AU181" s="18" t="s">
        <v>83</v>
      </c>
    </row>
    <row r="182" spans="1:65" s="12" customFormat="1" ht="22.9" customHeight="1">
      <c r="B182" s="172"/>
      <c r="C182" s="173"/>
      <c r="D182" s="174" t="s">
        <v>72</v>
      </c>
      <c r="E182" s="186" t="s">
        <v>995</v>
      </c>
      <c r="F182" s="186" t="s">
        <v>996</v>
      </c>
      <c r="G182" s="173"/>
      <c r="H182" s="173"/>
      <c r="I182" s="176"/>
      <c r="J182" s="187">
        <f>BK182</f>
        <v>0</v>
      </c>
      <c r="K182" s="173"/>
      <c r="L182" s="178"/>
      <c r="M182" s="179"/>
      <c r="N182" s="180"/>
      <c r="O182" s="180"/>
      <c r="P182" s="181">
        <f>SUM(P183:P187)</f>
        <v>0</v>
      </c>
      <c r="Q182" s="180"/>
      <c r="R182" s="181">
        <f>SUM(R183:R187)</f>
        <v>0</v>
      </c>
      <c r="S182" s="180"/>
      <c r="T182" s="182">
        <f>SUM(T183:T187)</f>
        <v>0</v>
      </c>
      <c r="AR182" s="183" t="s">
        <v>177</v>
      </c>
      <c r="AT182" s="184" t="s">
        <v>72</v>
      </c>
      <c r="AU182" s="184" t="s">
        <v>81</v>
      </c>
      <c r="AY182" s="183" t="s">
        <v>137</v>
      </c>
      <c r="BK182" s="185">
        <f>SUM(BK183:BK187)</f>
        <v>0</v>
      </c>
    </row>
    <row r="183" spans="1:65" s="2" customFormat="1" ht="16.5" customHeight="1">
      <c r="A183" s="35"/>
      <c r="B183" s="36"/>
      <c r="C183" s="188" t="s">
        <v>7</v>
      </c>
      <c r="D183" s="188" t="s">
        <v>141</v>
      </c>
      <c r="E183" s="189" t="s">
        <v>997</v>
      </c>
      <c r="F183" s="190" t="s">
        <v>998</v>
      </c>
      <c r="G183" s="191" t="s">
        <v>999</v>
      </c>
      <c r="H183" s="192">
        <v>102960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38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932</v>
      </c>
      <c r="AT183" s="200" t="s">
        <v>141</v>
      </c>
      <c r="AU183" s="200" t="s">
        <v>83</v>
      </c>
      <c r="AY183" s="18" t="s">
        <v>137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81</v>
      </c>
      <c r="BK183" s="201">
        <f>ROUND(I183*H183,2)</f>
        <v>0</v>
      </c>
      <c r="BL183" s="18" t="s">
        <v>932</v>
      </c>
      <c r="BM183" s="200" t="s">
        <v>1000</v>
      </c>
    </row>
    <row r="184" spans="1:65" s="2" customFormat="1" ht="11.25">
      <c r="A184" s="35"/>
      <c r="B184" s="36"/>
      <c r="C184" s="37"/>
      <c r="D184" s="202" t="s">
        <v>148</v>
      </c>
      <c r="E184" s="37"/>
      <c r="F184" s="203" t="s">
        <v>998</v>
      </c>
      <c r="G184" s="37"/>
      <c r="H184" s="37"/>
      <c r="I184" s="204"/>
      <c r="J184" s="37"/>
      <c r="K184" s="37"/>
      <c r="L184" s="40"/>
      <c r="M184" s="205"/>
      <c r="N184" s="206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148</v>
      </c>
      <c r="AU184" s="18" t="s">
        <v>83</v>
      </c>
    </row>
    <row r="185" spans="1:65" s="13" customFormat="1" ht="22.5">
      <c r="B185" s="208"/>
      <c r="C185" s="209"/>
      <c r="D185" s="202" t="s">
        <v>152</v>
      </c>
      <c r="E185" s="210" t="s">
        <v>1</v>
      </c>
      <c r="F185" s="211" t="s">
        <v>1001</v>
      </c>
      <c r="G185" s="209"/>
      <c r="H185" s="210" t="s">
        <v>1</v>
      </c>
      <c r="I185" s="212"/>
      <c r="J185" s="209"/>
      <c r="K185" s="209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152</v>
      </c>
      <c r="AU185" s="217" t="s">
        <v>83</v>
      </c>
      <c r="AV185" s="13" t="s">
        <v>81</v>
      </c>
      <c r="AW185" s="13" t="s">
        <v>30</v>
      </c>
      <c r="AX185" s="13" t="s">
        <v>73</v>
      </c>
      <c r="AY185" s="217" t="s">
        <v>137</v>
      </c>
    </row>
    <row r="186" spans="1:65" s="14" customFormat="1" ht="11.25">
      <c r="B186" s="218"/>
      <c r="C186" s="219"/>
      <c r="D186" s="202" t="s">
        <v>152</v>
      </c>
      <c r="E186" s="220" t="s">
        <v>1</v>
      </c>
      <c r="F186" s="221" t="s">
        <v>1002</v>
      </c>
      <c r="G186" s="219"/>
      <c r="H186" s="222">
        <v>102960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152</v>
      </c>
      <c r="AU186" s="228" t="s">
        <v>83</v>
      </c>
      <c r="AV186" s="14" t="s">
        <v>83</v>
      </c>
      <c r="AW186" s="14" t="s">
        <v>30</v>
      </c>
      <c r="AX186" s="14" t="s">
        <v>73</v>
      </c>
      <c r="AY186" s="228" t="s">
        <v>137</v>
      </c>
    </row>
    <row r="187" spans="1:65" s="16" customFormat="1" ht="11.25">
      <c r="B187" s="240"/>
      <c r="C187" s="241"/>
      <c r="D187" s="202" t="s">
        <v>152</v>
      </c>
      <c r="E187" s="242" t="s">
        <v>1</v>
      </c>
      <c r="F187" s="243" t="s">
        <v>202</v>
      </c>
      <c r="G187" s="241"/>
      <c r="H187" s="244">
        <v>102960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152</v>
      </c>
      <c r="AU187" s="250" t="s">
        <v>83</v>
      </c>
      <c r="AV187" s="16" t="s">
        <v>145</v>
      </c>
      <c r="AW187" s="16" t="s">
        <v>30</v>
      </c>
      <c r="AX187" s="16" t="s">
        <v>81</v>
      </c>
      <c r="AY187" s="250" t="s">
        <v>137</v>
      </c>
    </row>
    <row r="188" spans="1:65" s="12" customFormat="1" ht="22.9" customHeight="1">
      <c r="B188" s="172"/>
      <c r="C188" s="173"/>
      <c r="D188" s="174" t="s">
        <v>72</v>
      </c>
      <c r="E188" s="186" t="s">
        <v>1003</v>
      </c>
      <c r="F188" s="186" t="s">
        <v>1004</v>
      </c>
      <c r="G188" s="173"/>
      <c r="H188" s="173"/>
      <c r="I188" s="176"/>
      <c r="J188" s="187">
        <f>BK188</f>
        <v>0</v>
      </c>
      <c r="K188" s="173"/>
      <c r="L188" s="178"/>
      <c r="M188" s="179"/>
      <c r="N188" s="180"/>
      <c r="O188" s="180"/>
      <c r="P188" s="181">
        <f>SUM(P189:P193)</f>
        <v>0</v>
      </c>
      <c r="Q188" s="180"/>
      <c r="R188" s="181">
        <f>SUM(R189:R193)</f>
        <v>0</v>
      </c>
      <c r="S188" s="180"/>
      <c r="T188" s="182">
        <f>SUM(T189:T193)</f>
        <v>0</v>
      </c>
      <c r="AR188" s="183" t="s">
        <v>177</v>
      </c>
      <c r="AT188" s="184" t="s">
        <v>72</v>
      </c>
      <c r="AU188" s="184" t="s">
        <v>81</v>
      </c>
      <c r="AY188" s="183" t="s">
        <v>137</v>
      </c>
      <c r="BK188" s="185">
        <f>SUM(BK189:BK193)</f>
        <v>0</v>
      </c>
    </row>
    <row r="189" spans="1:65" s="2" customFormat="1" ht="16.5" customHeight="1">
      <c r="A189" s="35"/>
      <c r="B189" s="36"/>
      <c r="C189" s="188" t="s">
        <v>323</v>
      </c>
      <c r="D189" s="188" t="s">
        <v>141</v>
      </c>
      <c r="E189" s="189" t="s">
        <v>1005</v>
      </c>
      <c r="F189" s="190" t="s">
        <v>1004</v>
      </c>
      <c r="G189" s="191" t="s">
        <v>931</v>
      </c>
      <c r="H189" s="192">
        <v>1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38</v>
      </c>
      <c r="O189" s="7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932</v>
      </c>
      <c r="AT189" s="200" t="s">
        <v>141</v>
      </c>
      <c r="AU189" s="200" t="s">
        <v>83</v>
      </c>
      <c r="AY189" s="18" t="s">
        <v>137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81</v>
      </c>
      <c r="BK189" s="201">
        <f>ROUND(I189*H189,2)</f>
        <v>0</v>
      </c>
      <c r="BL189" s="18" t="s">
        <v>932</v>
      </c>
      <c r="BM189" s="200" t="s">
        <v>1006</v>
      </c>
    </row>
    <row r="190" spans="1:65" s="2" customFormat="1" ht="11.25">
      <c r="A190" s="35"/>
      <c r="B190" s="36"/>
      <c r="C190" s="37"/>
      <c r="D190" s="202" t="s">
        <v>148</v>
      </c>
      <c r="E190" s="37"/>
      <c r="F190" s="203" t="s">
        <v>1004</v>
      </c>
      <c r="G190" s="37"/>
      <c r="H190" s="37"/>
      <c r="I190" s="204"/>
      <c r="J190" s="37"/>
      <c r="K190" s="37"/>
      <c r="L190" s="40"/>
      <c r="M190" s="205"/>
      <c r="N190" s="206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148</v>
      </c>
      <c r="AU190" s="18" t="s">
        <v>83</v>
      </c>
    </row>
    <row r="191" spans="1:65" s="2" customFormat="1" ht="21.75" customHeight="1">
      <c r="A191" s="35"/>
      <c r="B191" s="36"/>
      <c r="C191" s="188" t="s">
        <v>330</v>
      </c>
      <c r="D191" s="188" t="s">
        <v>141</v>
      </c>
      <c r="E191" s="189" t="s">
        <v>1007</v>
      </c>
      <c r="F191" s="190" t="s">
        <v>1008</v>
      </c>
      <c r="G191" s="191" t="s">
        <v>931</v>
      </c>
      <c r="H191" s="192">
        <v>1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38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932</v>
      </c>
      <c r="AT191" s="200" t="s">
        <v>141</v>
      </c>
      <c r="AU191" s="200" t="s">
        <v>83</v>
      </c>
      <c r="AY191" s="18" t="s">
        <v>137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81</v>
      </c>
      <c r="BK191" s="201">
        <f>ROUND(I191*H191,2)</f>
        <v>0</v>
      </c>
      <c r="BL191" s="18" t="s">
        <v>932</v>
      </c>
      <c r="BM191" s="200" t="s">
        <v>1009</v>
      </c>
    </row>
    <row r="192" spans="1:65" s="2" customFormat="1" ht="11.25">
      <c r="A192" s="35"/>
      <c r="B192" s="36"/>
      <c r="C192" s="37"/>
      <c r="D192" s="202" t="s">
        <v>148</v>
      </c>
      <c r="E192" s="37"/>
      <c r="F192" s="203" t="s">
        <v>1008</v>
      </c>
      <c r="G192" s="37"/>
      <c r="H192" s="37"/>
      <c r="I192" s="204"/>
      <c r="J192" s="37"/>
      <c r="K192" s="37"/>
      <c r="L192" s="40"/>
      <c r="M192" s="205"/>
      <c r="N192" s="206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148</v>
      </c>
      <c r="AU192" s="18" t="s">
        <v>83</v>
      </c>
    </row>
    <row r="193" spans="1:47" s="2" customFormat="1" ht="19.5">
      <c r="A193" s="35"/>
      <c r="B193" s="36"/>
      <c r="C193" s="37"/>
      <c r="D193" s="202" t="s">
        <v>150</v>
      </c>
      <c r="E193" s="37"/>
      <c r="F193" s="207" t="s">
        <v>1010</v>
      </c>
      <c r="G193" s="37"/>
      <c r="H193" s="37"/>
      <c r="I193" s="204"/>
      <c r="J193" s="37"/>
      <c r="K193" s="37"/>
      <c r="L193" s="40"/>
      <c r="M193" s="262"/>
      <c r="N193" s="263"/>
      <c r="O193" s="264"/>
      <c r="P193" s="264"/>
      <c r="Q193" s="264"/>
      <c r="R193" s="264"/>
      <c r="S193" s="264"/>
      <c r="T193" s="26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150</v>
      </c>
      <c r="AU193" s="18" t="s">
        <v>83</v>
      </c>
    </row>
    <row r="194" spans="1:47" s="2" customFormat="1" ht="6.95" customHeight="1">
      <c r="A194" s="35"/>
      <c r="B194" s="55"/>
      <c r="C194" s="56"/>
      <c r="D194" s="56"/>
      <c r="E194" s="56"/>
      <c r="F194" s="56"/>
      <c r="G194" s="56"/>
      <c r="H194" s="56"/>
      <c r="I194" s="56"/>
      <c r="J194" s="56"/>
      <c r="K194" s="56"/>
      <c r="L194" s="40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sheetProtection algorithmName="SHA-512" hashValue="lJSz86wQaqgobYHX2WdnWmQyN2OVuFxFFL3wmIkADom7iJga0suej/mJFbmDUSybKEIdoe8oaleAa0RReVlcOQ==" saltValue="w/Mcx6yl44+czfGhOdqd+UaMpOm3pSBpKwwO7GpgzyYctbtc3aJQzaZzsypsff8W/Wm9ZbS7rKv/nfy6QVdHxA==" spinCount="100000" sheet="1" objects="1" scenarios="1" formatColumns="0" formatRows="0" autoFilter="0"/>
  <autoFilter ref="C124:K193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Propojení vodovodů D...</vt:lpstr>
      <vt:lpstr>VRN - Vedlejší náklady</vt:lpstr>
      <vt:lpstr>'01 - Propojení vodovodů D...'!Názvy_tisku</vt:lpstr>
      <vt:lpstr>'Rekapitulace stavby'!Názvy_tisku</vt:lpstr>
      <vt:lpstr>'VRN - Vedlejší náklady'!Názvy_tisku</vt:lpstr>
      <vt:lpstr>'01 - Propojení vodovodů D...'!Oblast_tisku</vt:lpstr>
      <vt:lpstr>'Rekapitulace stavby'!Oblast_tisku</vt:lpstr>
      <vt:lpstr>'VRN - Vedlejší náklady'!Oblast_tisku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Falta</dc:creator>
  <cp:lastModifiedBy>Jan Falta</cp:lastModifiedBy>
  <dcterms:created xsi:type="dcterms:W3CDTF">2022-06-03T08:16:12Z</dcterms:created>
  <dcterms:modified xsi:type="dcterms:W3CDTF">2022-06-03T08:17:25Z</dcterms:modified>
</cp:coreProperties>
</file>